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udentub-my.sharepoint.com/personal/chib_edu_ub_ro/Documents/IMSI/An universitar 2024-2025/Plan invatamant metodologie noua/matrițe/"/>
    </mc:Choice>
  </mc:AlternateContent>
  <xr:revisionPtr revIDLastSave="2197" documentId="11_50736822722EFF67D4A0745263EE8BC2AFB16647" xr6:coauthVersionLast="47" xr6:coauthVersionMax="47" xr10:uidLastSave="{5E24D41E-F40B-4A56-92D0-90B147699E7C}"/>
  <bookViews>
    <workbookView xWindow="-108" yWindow="-108" windowWidth="23256" windowHeight="12456" activeTab="2" xr2:uid="{00000000-000D-0000-FFFF-FFFF00000000}"/>
  </bookViews>
  <sheets>
    <sheet name="Pagina1" sheetId="8" r:id="rId1"/>
    <sheet name="Statistica" sheetId="7" r:id="rId2"/>
    <sheet name="AN I" sheetId="2" r:id="rId3"/>
    <sheet name="AN II" sheetId="18" r:id="rId4"/>
    <sheet name="AN III" sheetId="19" r:id="rId5"/>
    <sheet name="AN IV" sheetId="20" r:id="rId6"/>
    <sheet name="Licenta" sheetId="15" r:id="rId7"/>
    <sheet name="Competențe" sheetId="17" r:id="rId8"/>
    <sheet name="Nomenclatoare" sheetId="16" r:id="rId9"/>
  </sheets>
  <definedNames>
    <definedName name="ciclul_de_studii">Nomenclatoare!$F$2:$F$5</definedName>
    <definedName name="Coordonator">Nomenclatoare!$J$2:$J$55</definedName>
    <definedName name="Decan">Nomenclatoare!$C$2:$C$7</definedName>
    <definedName name="Departament">Nomenclatoare!$D$2:$D$17</definedName>
    <definedName name="Director">Nomenclatoare!$E$2:$E$19</definedName>
    <definedName name="Domeniul">Nomenclatoare!$H$2:$H$31</definedName>
    <definedName name="Facultatea">Nomenclatoare!$A$2:$A$7</definedName>
    <definedName name="FACULTATEA_DE_INGINERIE">Nomenclatoare!$D$2:$D$6</definedName>
    <definedName name="Forma">Nomenclatoare!$G$2:$G$7</definedName>
    <definedName name="numerector">Pagina1!$H$7</definedName>
    <definedName name="_xlnm.Print_Area" localSheetId="2">'AN I'!$B$2:$Q$70</definedName>
    <definedName name="_xlnm.Print_Area" localSheetId="3">'AN II'!$B$2:$Q$70</definedName>
    <definedName name="_xlnm.Print_Area" localSheetId="4">'AN III'!$B$2:$Q$70</definedName>
    <definedName name="_xlnm.Print_Area" localSheetId="5">'AN IV'!$B$2:$Q$70</definedName>
    <definedName name="_xlnm.Print_Area" localSheetId="7">Competențe!$B$1:$P$29</definedName>
    <definedName name="_xlnm.Print_Area" localSheetId="6">Licenta!$B$2:$Q$30</definedName>
    <definedName name="_xlnm.Print_Area" localSheetId="0">Pagina1!$A$1:$J$50</definedName>
    <definedName name="_xlnm.Print_Area" localSheetId="1">Statistica!$A$1:$M$57</definedName>
    <definedName name="Programul_de_studii">Nomenclatoare!$I$2:$I$64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20" l="1"/>
  <c r="H41" i="20"/>
  <c r="H27" i="20"/>
  <c r="H43" i="19"/>
  <c r="H41" i="19"/>
  <c r="H27" i="19"/>
  <c r="H43" i="18"/>
  <c r="H41" i="18"/>
  <c r="H27" i="18"/>
  <c r="H43" i="2"/>
  <c r="H41" i="2"/>
  <c r="H27" i="2"/>
  <c r="N9" i="16" a="1"/>
  <c r="N9" i="16" s="1"/>
  <c r="L2" i="16" a="1"/>
  <c r="L2" i="16" s="1"/>
  <c r="K2" i="16" a="1"/>
  <c r="K2" i="16" s="1"/>
  <c r="S50" i="7"/>
  <c r="E31" i="19"/>
  <c r="E32" i="19"/>
  <c r="E33" i="19"/>
  <c r="E34" i="19"/>
  <c r="E35" i="19"/>
  <c r="E36" i="19"/>
  <c r="E37" i="19"/>
  <c r="E38" i="19"/>
  <c r="E39" i="19"/>
  <c r="E40" i="19"/>
  <c r="E30" i="19"/>
  <c r="E17" i="19"/>
  <c r="E18" i="19"/>
  <c r="E19" i="19"/>
  <c r="E20" i="19"/>
  <c r="E21" i="19"/>
  <c r="E22" i="19"/>
  <c r="E23" i="19"/>
  <c r="E24" i="19"/>
  <c r="E25" i="19"/>
  <c r="E26" i="19"/>
  <c r="M31" i="20"/>
  <c r="O31" i="20" s="1"/>
  <c r="N31" i="20"/>
  <c r="P31" i="20"/>
  <c r="M32" i="20"/>
  <c r="N32" i="20"/>
  <c r="O32" i="20"/>
  <c r="P32" i="20"/>
  <c r="M33" i="20"/>
  <c r="N33" i="20"/>
  <c r="O33" i="20" s="1"/>
  <c r="P33" i="20"/>
  <c r="M34" i="20"/>
  <c r="O34" i="20" s="1"/>
  <c r="N34" i="20"/>
  <c r="P34" i="20"/>
  <c r="M35" i="20"/>
  <c r="N35" i="20"/>
  <c r="O35" i="20"/>
  <c r="P35" i="20"/>
  <c r="M36" i="20"/>
  <c r="N36" i="20"/>
  <c r="O36" i="20"/>
  <c r="P36" i="20"/>
  <c r="M37" i="20"/>
  <c r="O37" i="20" s="1"/>
  <c r="N37" i="20"/>
  <c r="P37" i="20"/>
  <c r="M38" i="20"/>
  <c r="N38" i="20"/>
  <c r="O38" i="20"/>
  <c r="P38" i="20"/>
  <c r="M39" i="20"/>
  <c r="N39" i="20"/>
  <c r="O39" i="20"/>
  <c r="P39" i="20"/>
  <c r="M40" i="20"/>
  <c r="O40" i="20" s="1"/>
  <c r="N40" i="20"/>
  <c r="P40" i="20"/>
  <c r="M31" i="19"/>
  <c r="O31" i="19" s="1"/>
  <c r="N31" i="19"/>
  <c r="P31" i="19"/>
  <c r="M32" i="19"/>
  <c r="O32" i="19" s="1"/>
  <c r="N32" i="19"/>
  <c r="P32" i="19"/>
  <c r="M33" i="19"/>
  <c r="O33" i="19" s="1"/>
  <c r="N33" i="19"/>
  <c r="P33" i="19"/>
  <c r="M34" i="19"/>
  <c r="O34" i="19" s="1"/>
  <c r="N34" i="19"/>
  <c r="P34" i="19"/>
  <c r="M35" i="19"/>
  <c r="O35" i="19" s="1"/>
  <c r="N35" i="19"/>
  <c r="P35" i="19"/>
  <c r="M36" i="19"/>
  <c r="N36" i="19"/>
  <c r="O36" i="19"/>
  <c r="P36" i="19"/>
  <c r="M37" i="19"/>
  <c r="O37" i="19" s="1"/>
  <c r="N37" i="19"/>
  <c r="P37" i="19"/>
  <c r="M38" i="19"/>
  <c r="O38" i="19" s="1"/>
  <c r="N38" i="19"/>
  <c r="P38" i="19"/>
  <c r="M39" i="19"/>
  <c r="N39" i="19"/>
  <c r="O39" i="19"/>
  <c r="P39" i="19"/>
  <c r="M40" i="19"/>
  <c r="O40" i="19" s="1"/>
  <c r="N40" i="19"/>
  <c r="P40" i="19"/>
  <c r="M31" i="18"/>
  <c r="N31" i="18"/>
  <c r="O31" i="18"/>
  <c r="P31" i="18"/>
  <c r="M32" i="18"/>
  <c r="N32" i="18"/>
  <c r="O32" i="18" s="1"/>
  <c r="P32" i="18"/>
  <c r="M33" i="18"/>
  <c r="N33" i="18"/>
  <c r="O33" i="18"/>
  <c r="P33" i="18"/>
  <c r="M34" i="18"/>
  <c r="N34" i="18"/>
  <c r="O34" i="18"/>
  <c r="P34" i="18"/>
  <c r="M35" i="18"/>
  <c r="N35" i="18"/>
  <c r="O35" i="18"/>
  <c r="P35" i="18"/>
  <c r="M36" i="18"/>
  <c r="N36" i="18"/>
  <c r="O36" i="18"/>
  <c r="P36" i="18"/>
  <c r="M37" i="18"/>
  <c r="N37" i="18"/>
  <c r="O37" i="18"/>
  <c r="P37" i="18"/>
  <c r="M38" i="18"/>
  <c r="N38" i="18"/>
  <c r="O38" i="18"/>
  <c r="P38" i="18"/>
  <c r="M39" i="18"/>
  <c r="N39" i="18"/>
  <c r="O39" i="18"/>
  <c r="P39" i="18"/>
  <c r="M40" i="18"/>
  <c r="N40" i="18"/>
  <c r="O40" i="18"/>
  <c r="P40" i="18"/>
  <c r="M31" i="2"/>
  <c r="O31" i="2" s="1"/>
  <c r="N31" i="2"/>
  <c r="P31" i="2"/>
  <c r="M32" i="2"/>
  <c r="N32" i="2"/>
  <c r="O32" i="2"/>
  <c r="P32" i="2"/>
  <c r="M33" i="2"/>
  <c r="N33" i="2"/>
  <c r="O33" i="2"/>
  <c r="P33" i="2"/>
  <c r="M34" i="2"/>
  <c r="O34" i="2" s="1"/>
  <c r="N34" i="2"/>
  <c r="P34" i="2"/>
  <c r="M35" i="2"/>
  <c r="O35" i="2" s="1"/>
  <c r="N35" i="2"/>
  <c r="P35" i="2"/>
  <c r="M36" i="2"/>
  <c r="N36" i="2"/>
  <c r="O36" i="2"/>
  <c r="P36" i="2"/>
  <c r="M37" i="2"/>
  <c r="O37" i="2" s="1"/>
  <c r="N37" i="2"/>
  <c r="P37" i="2"/>
  <c r="M38" i="2"/>
  <c r="N38" i="2"/>
  <c r="O38" i="2"/>
  <c r="P38" i="2"/>
  <c r="M39" i="2"/>
  <c r="N39" i="2"/>
  <c r="O39" i="2"/>
  <c r="P39" i="2"/>
  <c r="M40" i="2"/>
  <c r="O40" i="2" s="1"/>
  <c r="N40" i="2"/>
  <c r="P40" i="2"/>
  <c r="B3" i="17" l="1"/>
  <c r="B4" i="15"/>
  <c r="B4" i="20"/>
  <c r="B4" i="19"/>
  <c r="B4" i="18"/>
  <c r="E49" i="2"/>
  <c r="E17" i="15"/>
  <c r="E16" i="15"/>
  <c r="E16" i="2"/>
  <c r="S31" i="19"/>
  <c r="S32" i="19"/>
  <c r="S33" i="19"/>
  <c r="S34" i="19"/>
  <c r="S35" i="19"/>
  <c r="S36" i="19"/>
  <c r="S37" i="19"/>
  <c r="S38" i="19"/>
  <c r="S39" i="19"/>
  <c r="S40" i="19"/>
  <c r="S30" i="19"/>
  <c r="S17" i="19"/>
  <c r="S18" i="19"/>
  <c r="S19" i="19"/>
  <c r="S20" i="19"/>
  <c r="S21" i="19"/>
  <c r="S22" i="19"/>
  <c r="S23" i="19"/>
  <c r="S24" i="19"/>
  <c r="S25" i="19"/>
  <c r="S26" i="19"/>
  <c r="S40" i="20"/>
  <c r="S39" i="20"/>
  <c r="S38" i="20"/>
  <c r="S37" i="20"/>
  <c r="S36" i="20"/>
  <c r="S35" i="20"/>
  <c r="S34" i="20"/>
  <c r="S33" i="20"/>
  <c r="S32" i="20"/>
  <c r="S31" i="20"/>
  <c r="S30" i="20"/>
  <c r="S26" i="20"/>
  <c r="S25" i="20"/>
  <c r="S24" i="20"/>
  <c r="S23" i="20"/>
  <c r="S22" i="20"/>
  <c r="S21" i="20"/>
  <c r="S20" i="20"/>
  <c r="S19" i="20"/>
  <c r="S18" i="20"/>
  <c r="S17" i="20"/>
  <c r="E31" i="20"/>
  <c r="E32" i="20"/>
  <c r="E33" i="20"/>
  <c r="E34" i="20"/>
  <c r="E35" i="20"/>
  <c r="E36" i="20"/>
  <c r="E37" i="20"/>
  <c r="E38" i="20"/>
  <c r="E39" i="20"/>
  <c r="E40" i="20"/>
  <c r="E30" i="20"/>
  <c r="E17" i="20"/>
  <c r="E18" i="20"/>
  <c r="E19" i="20"/>
  <c r="E20" i="20"/>
  <c r="E21" i="20"/>
  <c r="E22" i="20"/>
  <c r="E23" i="20"/>
  <c r="E24" i="20"/>
  <c r="E25" i="20"/>
  <c r="E26" i="20"/>
  <c r="E31" i="18"/>
  <c r="E32" i="18"/>
  <c r="E33" i="18"/>
  <c r="E34" i="18"/>
  <c r="E35" i="18"/>
  <c r="E36" i="18"/>
  <c r="E37" i="18"/>
  <c r="E38" i="18"/>
  <c r="E39" i="18"/>
  <c r="E40" i="18"/>
  <c r="E30" i="18"/>
  <c r="E17" i="18"/>
  <c r="E18" i="18"/>
  <c r="E19" i="18"/>
  <c r="E20" i="18"/>
  <c r="E21" i="18"/>
  <c r="E22" i="18"/>
  <c r="E23" i="18"/>
  <c r="E24" i="18"/>
  <c r="E25" i="18"/>
  <c r="E26" i="18"/>
  <c r="E16" i="18"/>
  <c r="E31" i="2"/>
  <c r="E32" i="2"/>
  <c r="E33" i="2"/>
  <c r="E34" i="2"/>
  <c r="E35" i="2"/>
  <c r="E36" i="2"/>
  <c r="E37" i="2"/>
  <c r="E38" i="2"/>
  <c r="E39" i="2"/>
  <c r="E40" i="2"/>
  <c r="E30" i="2"/>
  <c r="S31" i="18"/>
  <c r="S32" i="18"/>
  <c r="S33" i="18"/>
  <c r="S34" i="18"/>
  <c r="S35" i="18"/>
  <c r="S36" i="18"/>
  <c r="S37" i="18"/>
  <c r="S38" i="18"/>
  <c r="S39" i="18"/>
  <c r="S40" i="18"/>
  <c r="S30" i="18"/>
  <c r="S17" i="18"/>
  <c r="S18" i="18"/>
  <c r="S19" i="18"/>
  <c r="S20" i="18"/>
  <c r="S21" i="18"/>
  <c r="S22" i="18"/>
  <c r="S23" i="18"/>
  <c r="S24" i="18"/>
  <c r="S25" i="18"/>
  <c r="S26" i="18"/>
  <c r="S16" i="18"/>
  <c r="G41" i="20"/>
  <c r="G42" i="20" s="1"/>
  <c r="G27" i="20"/>
  <c r="G28" i="20" s="1"/>
  <c r="G41" i="19"/>
  <c r="G42" i="19" s="1"/>
  <c r="G27" i="19"/>
  <c r="G28" i="19" s="1"/>
  <c r="G41" i="18"/>
  <c r="G42" i="18" s="1"/>
  <c r="G27" i="18"/>
  <c r="G28" i="18" s="1"/>
  <c r="G41" i="2"/>
  <c r="G42" i="2" s="1"/>
  <c r="G27" i="2"/>
  <c r="G28" i="2" s="1"/>
  <c r="E17" i="2"/>
  <c r="E18" i="2"/>
  <c r="E19" i="2"/>
  <c r="E20" i="2"/>
  <c r="E21" i="2"/>
  <c r="E22" i="2"/>
  <c r="E23" i="2"/>
  <c r="E24" i="2"/>
  <c r="E25" i="2"/>
  <c r="E26" i="2"/>
  <c r="S31" i="2"/>
  <c r="S32" i="2"/>
  <c r="S33" i="2"/>
  <c r="S34" i="2"/>
  <c r="S35" i="2"/>
  <c r="S36" i="2"/>
  <c r="S37" i="2"/>
  <c r="S38" i="2"/>
  <c r="S39" i="2"/>
  <c r="S40" i="2"/>
  <c r="S30" i="2"/>
  <c r="B16" i="2" a="1"/>
  <c r="D4" i="7"/>
  <c r="B4" i="2"/>
  <c r="B3" i="7"/>
  <c r="B5" i="17"/>
  <c r="B4" i="17"/>
  <c r="B6" i="15"/>
  <c r="B5" i="15"/>
  <c r="B6" i="20"/>
  <c r="B5" i="20"/>
  <c r="B6" i="19"/>
  <c r="B5" i="19"/>
  <c r="B6" i="18"/>
  <c r="B5" i="18"/>
  <c r="B6" i="2"/>
  <c r="B5" i="2"/>
  <c r="W42" i="7"/>
  <c r="W41" i="7"/>
  <c r="W40" i="7"/>
  <c r="P17" i="20"/>
  <c r="P18" i="20"/>
  <c r="P19" i="20"/>
  <c r="P20" i="20"/>
  <c r="P21" i="20"/>
  <c r="P22" i="20"/>
  <c r="P23" i="20"/>
  <c r="P24" i="20"/>
  <c r="P25" i="20"/>
  <c r="P26" i="20"/>
  <c r="O17" i="20"/>
  <c r="O18" i="20"/>
  <c r="O19" i="20"/>
  <c r="O20" i="20"/>
  <c r="O21" i="20"/>
  <c r="O23" i="20"/>
  <c r="O24" i="20"/>
  <c r="O25" i="20"/>
  <c r="O26" i="20"/>
  <c r="G48" i="7"/>
  <c r="S47" i="7"/>
  <c r="S46" i="7"/>
  <c r="P17" i="19"/>
  <c r="P18" i="19"/>
  <c r="P19" i="19"/>
  <c r="P20" i="19"/>
  <c r="P21" i="19"/>
  <c r="P22" i="19"/>
  <c r="P23" i="19"/>
  <c r="P24" i="19"/>
  <c r="P25" i="19"/>
  <c r="P26" i="19"/>
  <c r="O17" i="19"/>
  <c r="O19" i="19"/>
  <c r="O20" i="19"/>
  <c r="O21" i="19"/>
  <c r="O22" i="19"/>
  <c r="O23" i="19"/>
  <c r="O24" i="19"/>
  <c r="O25" i="19"/>
  <c r="O26" i="19"/>
  <c r="P30" i="18"/>
  <c r="O30" i="18"/>
  <c r="P17" i="18"/>
  <c r="P18" i="18"/>
  <c r="P19" i="18"/>
  <c r="P20" i="18"/>
  <c r="P21" i="18"/>
  <c r="P22" i="18"/>
  <c r="P23" i="18"/>
  <c r="P24" i="18"/>
  <c r="P25" i="18"/>
  <c r="P26" i="18"/>
  <c r="O17" i="18"/>
  <c r="O18" i="18"/>
  <c r="O19" i="18"/>
  <c r="O20" i="18"/>
  <c r="O22" i="18"/>
  <c r="O23" i="18"/>
  <c r="O24" i="18"/>
  <c r="O25" i="18"/>
  <c r="O26" i="18"/>
  <c r="G43" i="2" l="1"/>
  <c r="S18" i="2"/>
  <c r="S24" i="2"/>
  <c r="S22" i="2"/>
  <c r="S17" i="2"/>
  <c r="S23" i="2"/>
  <c r="S21" i="2"/>
  <c r="S26" i="2"/>
  <c r="S20" i="2"/>
  <c r="S25" i="2"/>
  <c r="S19" i="2"/>
  <c r="B16" i="2"/>
  <c r="S16" i="2" s="1"/>
  <c r="B59" i="20" a="1"/>
  <c r="B59" i="20" s="1"/>
  <c r="B57" i="20" a="1"/>
  <c r="B57" i="20" s="1"/>
  <c r="B55" i="20" a="1"/>
  <c r="B55" i="20" s="1"/>
  <c r="B53" i="20" a="1"/>
  <c r="B53" i="20" s="1"/>
  <c r="B51" i="20" a="1"/>
  <c r="B51" i="20" s="1"/>
  <c r="B49" i="20" a="1"/>
  <c r="B49" i="20" s="1"/>
  <c r="B59" i="19" a="1"/>
  <c r="B59" i="19" s="1"/>
  <c r="B57" i="19" a="1"/>
  <c r="B57" i="19" s="1"/>
  <c r="B55" i="19" a="1"/>
  <c r="B55" i="19" s="1"/>
  <c r="B53" i="19" a="1"/>
  <c r="B53" i="19" s="1"/>
  <c r="B51" i="19" a="1"/>
  <c r="B51" i="19" s="1"/>
  <c r="B49" i="19" a="1"/>
  <c r="B49" i="19" s="1"/>
  <c r="B59" i="18" a="1"/>
  <c r="B59" i="18" s="1"/>
  <c r="B57" i="18" a="1"/>
  <c r="B57" i="18" s="1"/>
  <c r="B55" i="18" a="1"/>
  <c r="B55" i="18" s="1"/>
  <c r="B53" i="18" a="1"/>
  <c r="B53" i="18" s="1"/>
  <c r="B51" i="18" a="1"/>
  <c r="B51" i="18" s="1"/>
  <c r="B49" i="18" a="1"/>
  <c r="B49" i="18" s="1"/>
  <c r="S48" i="7"/>
  <c r="G47" i="7" s="1"/>
  <c r="L70" i="2"/>
  <c r="D70" i="2"/>
  <c r="B59" i="2" a="1"/>
  <c r="B59" i="2" s="1"/>
  <c r="B57" i="2" a="1"/>
  <c r="B57" i="2" s="1"/>
  <c r="B55" i="2" a="1"/>
  <c r="B55" i="2" s="1"/>
  <c r="B53" i="2" a="1"/>
  <c r="B53" i="2" s="1"/>
  <c r="B51" i="2" a="1"/>
  <c r="B51" i="2" s="1"/>
  <c r="B49" i="2" a="1"/>
  <c r="B49" i="2" s="1"/>
  <c r="E60" i="20"/>
  <c r="E59" i="20"/>
  <c r="E58" i="20"/>
  <c r="E57" i="20"/>
  <c r="E56" i="20"/>
  <c r="E55" i="20"/>
  <c r="E54" i="20"/>
  <c r="E53" i="20"/>
  <c r="E52" i="20"/>
  <c r="E51" i="20"/>
  <c r="E50" i="20"/>
  <c r="E49" i="20"/>
  <c r="E49" i="19"/>
  <c r="E60" i="19"/>
  <c r="E59" i="19"/>
  <c r="E58" i="19"/>
  <c r="E57" i="19"/>
  <c r="E56" i="19"/>
  <c r="E55" i="19"/>
  <c r="E54" i="19"/>
  <c r="E53" i="19"/>
  <c r="E52" i="19"/>
  <c r="E51" i="19"/>
  <c r="E50" i="19"/>
  <c r="E60" i="18"/>
  <c r="E59" i="18"/>
  <c r="E58" i="18"/>
  <c r="E57" i="18"/>
  <c r="E54" i="18"/>
  <c r="E53" i="18"/>
  <c r="E52" i="18"/>
  <c r="E51" i="18"/>
  <c r="E50" i="18"/>
  <c r="E49" i="18"/>
  <c r="E58" i="2"/>
  <c r="E56" i="2"/>
  <c r="E52" i="2"/>
  <c r="E57" i="2"/>
  <c r="E55" i="2"/>
  <c r="E51" i="2"/>
  <c r="R41" i="7"/>
  <c r="Q41" i="7"/>
  <c r="W33" i="7"/>
  <c r="W30" i="7"/>
  <c r="Z33" i="7"/>
  <c r="Z32" i="7"/>
  <c r="Z31" i="7"/>
  <c r="Z30" i="7"/>
  <c r="X30" i="7"/>
  <c r="X32" i="7"/>
  <c r="W31" i="7"/>
  <c r="T33" i="7"/>
  <c r="T32" i="7"/>
  <c r="T31" i="7"/>
  <c r="R30" i="7"/>
  <c r="R31" i="7"/>
  <c r="Q33" i="7"/>
  <c r="Q32" i="7"/>
  <c r="Q31" i="7"/>
  <c r="Y20" i="7"/>
  <c r="X21" i="7"/>
  <c r="Y21" i="7"/>
  <c r="Y22" i="7"/>
  <c r="Y23" i="7"/>
  <c r="W23" i="7"/>
  <c r="W22" i="7"/>
  <c r="W20" i="7"/>
  <c r="R23" i="7"/>
  <c r="S23" i="7"/>
  <c r="R22" i="7"/>
  <c r="Q22" i="7"/>
  <c r="R21" i="7"/>
  <c r="S21" i="7"/>
  <c r="Q21" i="7"/>
  <c r="S20" i="7"/>
  <c r="Q20" i="7"/>
  <c r="P17" i="2"/>
  <c r="P18" i="2"/>
  <c r="P19" i="2"/>
  <c r="P20" i="2"/>
  <c r="P21" i="2"/>
  <c r="P22" i="2"/>
  <c r="P23" i="2"/>
  <c r="P24" i="2"/>
  <c r="P25" i="2"/>
  <c r="P26" i="2"/>
  <c r="N17" i="2"/>
  <c r="N18" i="2"/>
  <c r="N19" i="2"/>
  <c r="N20" i="2"/>
  <c r="N21" i="2"/>
  <c r="N22" i="2"/>
  <c r="N23" i="2"/>
  <c r="N24" i="2"/>
  <c r="N25" i="2"/>
  <c r="N26" i="2"/>
  <c r="P17" i="15"/>
  <c r="P16" i="15"/>
  <c r="P19" i="15" s="1"/>
  <c r="O20" i="15" s="1"/>
  <c r="L70" i="20"/>
  <c r="D70" i="20"/>
  <c r="L68" i="20"/>
  <c r="D68" i="20"/>
  <c r="M41" i="20"/>
  <c r="L41" i="20"/>
  <c r="K41" i="20"/>
  <c r="J41" i="20"/>
  <c r="I41" i="20"/>
  <c r="N30" i="20"/>
  <c r="X42" i="7" s="1"/>
  <c r="M30" i="20"/>
  <c r="B30" i="20" a="1"/>
  <c r="B30" i="20" s="1"/>
  <c r="L27" i="20"/>
  <c r="K27" i="20"/>
  <c r="J27" i="20"/>
  <c r="I27" i="20"/>
  <c r="G43" i="20"/>
  <c r="N26" i="20"/>
  <c r="M26" i="20"/>
  <c r="N25" i="20"/>
  <c r="M25" i="20"/>
  <c r="N24" i="20"/>
  <c r="M24" i="20"/>
  <c r="N23" i="20"/>
  <c r="M23" i="20"/>
  <c r="N22" i="20"/>
  <c r="O22" i="20" s="1"/>
  <c r="M22" i="20"/>
  <c r="N21" i="20"/>
  <c r="M21" i="20"/>
  <c r="N20" i="20"/>
  <c r="M20" i="20"/>
  <c r="N19" i="20"/>
  <c r="M19" i="20"/>
  <c r="N18" i="20"/>
  <c r="M18" i="20"/>
  <c r="N17" i="20"/>
  <c r="M17" i="20"/>
  <c r="N16" i="20"/>
  <c r="R42" i="7" s="1"/>
  <c r="M16" i="20"/>
  <c r="M27" i="20" s="1"/>
  <c r="B16" i="20" a="1"/>
  <c r="B16" i="20" s="1"/>
  <c r="S16" i="20" s="1"/>
  <c r="E16" i="20" s="1"/>
  <c r="M8" i="20"/>
  <c r="L70" i="19"/>
  <c r="D70" i="19"/>
  <c r="L68" i="19"/>
  <c r="D68" i="19"/>
  <c r="L41" i="19"/>
  <c r="K41" i="19"/>
  <c r="J41" i="19"/>
  <c r="I41" i="19"/>
  <c r="N30" i="19"/>
  <c r="N41" i="19" s="1"/>
  <c r="M30" i="19"/>
  <c r="M41" i="19" s="1"/>
  <c r="B30" i="19" a="1"/>
  <c r="B30" i="19" s="1"/>
  <c r="L27" i="19"/>
  <c r="K27" i="19"/>
  <c r="J27" i="19"/>
  <c r="I27" i="19"/>
  <c r="G43" i="19"/>
  <c r="N26" i="19"/>
  <c r="M26" i="19"/>
  <c r="N25" i="19"/>
  <c r="M25" i="19"/>
  <c r="N24" i="19"/>
  <c r="M24" i="19"/>
  <c r="N23" i="19"/>
  <c r="M23" i="19"/>
  <c r="N22" i="19"/>
  <c r="M22" i="19"/>
  <c r="N21" i="19"/>
  <c r="M21" i="19"/>
  <c r="N20" i="19"/>
  <c r="M20" i="19"/>
  <c r="N19" i="19"/>
  <c r="M19" i="19"/>
  <c r="N18" i="19"/>
  <c r="O18" i="19" s="1"/>
  <c r="M18" i="19"/>
  <c r="N17" i="19"/>
  <c r="M17" i="19"/>
  <c r="N16" i="19"/>
  <c r="M16" i="19"/>
  <c r="M27" i="19" s="1"/>
  <c r="B16" i="19" a="1"/>
  <c r="B16" i="19" s="1"/>
  <c r="S16" i="19" s="1"/>
  <c r="E16" i="19" s="1"/>
  <c r="M8" i="19"/>
  <c r="L70" i="18"/>
  <c r="D70" i="18"/>
  <c r="L68" i="18"/>
  <c r="D68" i="18"/>
  <c r="L41" i="18"/>
  <c r="K41" i="18"/>
  <c r="J41" i="18"/>
  <c r="I41" i="18"/>
  <c r="N30" i="18"/>
  <c r="X40" i="7" s="1"/>
  <c r="M30" i="18"/>
  <c r="B30" i="18" a="1"/>
  <c r="L27" i="18"/>
  <c r="K27" i="18"/>
  <c r="J27" i="18"/>
  <c r="I27" i="18"/>
  <c r="G43" i="18"/>
  <c r="N26" i="18"/>
  <c r="M26" i="18"/>
  <c r="N25" i="18"/>
  <c r="M25" i="18"/>
  <c r="N24" i="18"/>
  <c r="M24" i="18"/>
  <c r="N23" i="18"/>
  <c r="M23" i="18"/>
  <c r="N22" i="18"/>
  <c r="M22" i="18"/>
  <c r="N21" i="18"/>
  <c r="O21" i="18" s="1"/>
  <c r="M21" i="18"/>
  <c r="N20" i="18"/>
  <c r="M20" i="18"/>
  <c r="N19" i="18"/>
  <c r="M19" i="18"/>
  <c r="N18" i="18"/>
  <c r="M18" i="18"/>
  <c r="N17" i="18"/>
  <c r="M17" i="18"/>
  <c r="P16" i="18"/>
  <c r="P27" i="18" s="1"/>
  <c r="N16" i="18"/>
  <c r="N27" i="18" s="1"/>
  <c r="M16" i="18"/>
  <c r="M27" i="18" s="1"/>
  <c r="B16" i="18" a="1"/>
  <c r="B16" i="18" s="1"/>
  <c r="M8" i="18"/>
  <c r="L41" i="2"/>
  <c r="K41" i="2"/>
  <c r="J41" i="2"/>
  <c r="I41" i="2"/>
  <c r="N30" i="2"/>
  <c r="M30" i="2"/>
  <c r="W39" i="7" s="1"/>
  <c r="N16" i="2"/>
  <c r="N27" i="2" s="1"/>
  <c r="M18" i="2"/>
  <c r="M19" i="2"/>
  <c r="M20" i="2"/>
  <c r="O20" i="2" s="1"/>
  <c r="M21" i="2"/>
  <c r="O21" i="2" s="1"/>
  <c r="M22" i="2"/>
  <c r="O22" i="2" s="1"/>
  <c r="M23" i="2"/>
  <c r="M24" i="2"/>
  <c r="M25" i="2"/>
  <c r="O25" i="2" s="1"/>
  <c r="M26" i="2"/>
  <c r="M16" i="2"/>
  <c r="M17" i="2"/>
  <c r="J27" i="2"/>
  <c r="K27" i="2"/>
  <c r="L27" i="2"/>
  <c r="I27" i="2"/>
  <c r="E60" i="2"/>
  <c r="B30" i="2" a="1"/>
  <c r="M7" i="17"/>
  <c r="L8" i="15"/>
  <c r="M29" i="17"/>
  <c r="D29" i="17"/>
  <c r="M27" i="17"/>
  <c r="D27" i="17"/>
  <c r="M30" i="15"/>
  <c r="D30" i="15"/>
  <c r="M28" i="15"/>
  <c r="D28" i="15"/>
  <c r="D68" i="2"/>
  <c r="L68" i="2"/>
  <c r="M8" i="2"/>
  <c r="M57" i="7"/>
  <c r="A57" i="7"/>
  <c r="D6" i="7"/>
  <c r="D5" i="7"/>
  <c r="E50" i="2" l="1"/>
  <c r="O26" i="2"/>
  <c r="O24" i="2"/>
  <c r="O19" i="2"/>
  <c r="O18" i="2"/>
  <c r="Q39" i="7"/>
  <c r="O23" i="2"/>
  <c r="B30" i="2"/>
  <c r="S41" i="7"/>
  <c r="N27" i="20"/>
  <c r="O16" i="20"/>
  <c r="Q42" i="7"/>
  <c r="S42" i="7" s="1"/>
  <c r="N41" i="20"/>
  <c r="Y42" i="7"/>
  <c r="O30" i="20"/>
  <c r="O41" i="20" s="1"/>
  <c r="D42" i="7"/>
  <c r="M27" i="2"/>
  <c r="M28" i="2" s="1"/>
  <c r="R39" i="7"/>
  <c r="O17" i="2"/>
  <c r="X41" i="7"/>
  <c r="D41" i="7" s="1"/>
  <c r="F32" i="7"/>
  <c r="N41" i="18"/>
  <c r="N43" i="18" s="1"/>
  <c r="Y40" i="7"/>
  <c r="C31" i="7"/>
  <c r="F31" i="7"/>
  <c r="B30" i="18"/>
  <c r="E56" i="18"/>
  <c r="R40" i="7"/>
  <c r="D40" i="7" s="1"/>
  <c r="Q40" i="7"/>
  <c r="X39" i="7"/>
  <c r="Y39" i="7" s="1"/>
  <c r="M41" i="2"/>
  <c r="O30" i="2"/>
  <c r="X20" i="7" s="1"/>
  <c r="Z20" i="7" s="1"/>
  <c r="O16" i="2"/>
  <c r="E55" i="18"/>
  <c r="D30" i="7"/>
  <c r="E59" i="2"/>
  <c r="C33" i="7"/>
  <c r="F33" i="7"/>
  <c r="J43" i="20"/>
  <c r="X23" i="7"/>
  <c r="Z23" i="7" s="1"/>
  <c r="X33" i="7"/>
  <c r="O30" i="19"/>
  <c r="M42" i="19"/>
  <c r="I42" i="19"/>
  <c r="G41" i="8" s="1"/>
  <c r="L43" i="19"/>
  <c r="J43" i="19"/>
  <c r="K43" i="19"/>
  <c r="I28" i="19"/>
  <c r="F41" i="8" s="1"/>
  <c r="N27" i="19"/>
  <c r="N43" i="19" s="1"/>
  <c r="K43" i="18"/>
  <c r="O41" i="18"/>
  <c r="M41" i="18"/>
  <c r="I42" i="18"/>
  <c r="L43" i="18"/>
  <c r="J43" i="18"/>
  <c r="I28" i="18"/>
  <c r="F40" i="8" s="1"/>
  <c r="C20" i="7"/>
  <c r="K43" i="20"/>
  <c r="Z34" i="7"/>
  <c r="S31" i="7"/>
  <c r="Y30" i="7"/>
  <c r="E20" i="7"/>
  <c r="E21" i="7"/>
  <c r="C22" i="7"/>
  <c r="E23" i="7"/>
  <c r="T21" i="7"/>
  <c r="D21" i="7"/>
  <c r="L43" i="20"/>
  <c r="I42" i="20"/>
  <c r="G42" i="8" s="1"/>
  <c r="P30" i="20"/>
  <c r="P41" i="20" s="1"/>
  <c r="Y24" i="7"/>
  <c r="I28" i="20"/>
  <c r="F42" i="8" s="1"/>
  <c r="N41" i="2"/>
  <c r="P30" i="2"/>
  <c r="P41" i="2" s="1"/>
  <c r="M28" i="20"/>
  <c r="M43" i="20"/>
  <c r="I43" i="20"/>
  <c r="M43" i="19"/>
  <c r="O16" i="19"/>
  <c r="I43" i="19"/>
  <c r="M28" i="18"/>
  <c r="O16" i="18"/>
  <c r="O27" i="18" s="1"/>
  <c r="I43" i="18"/>
  <c r="P16" i="20" l="1"/>
  <c r="P27" i="20" s="1"/>
  <c r="P43" i="20" s="1"/>
  <c r="R33" i="7"/>
  <c r="S33" i="7" s="1"/>
  <c r="N43" i="20"/>
  <c r="S39" i="7"/>
  <c r="O42" i="20"/>
  <c r="M42" i="18"/>
  <c r="C39" i="7"/>
  <c r="M42" i="20"/>
  <c r="M44" i="20" s="1"/>
  <c r="W43" i="7"/>
  <c r="M42" i="2"/>
  <c r="M44" i="2" s="1"/>
  <c r="Q30" i="7"/>
  <c r="Q34" i="7" s="1"/>
  <c r="R20" i="7"/>
  <c r="D20" i="7" s="1"/>
  <c r="S40" i="7"/>
  <c r="O27" i="20"/>
  <c r="Q23" i="7"/>
  <c r="C42" i="7"/>
  <c r="E42" i="7" s="1"/>
  <c r="D39" i="7"/>
  <c r="D43" i="7" s="1"/>
  <c r="X43" i="7"/>
  <c r="C41" i="7"/>
  <c r="E41" i="7" s="1"/>
  <c r="Y41" i="7"/>
  <c r="R43" i="7"/>
  <c r="S43" i="7"/>
  <c r="C40" i="7"/>
  <c r="E40" i="7" s="1"/>
  <c r="Q43" i="7"/>
  <c r="Y43" i="7"/>
  <c r="O41" i="2"/>
  <c r="O42" i="2" s="1"/>
  <c r="T30" i="7"/>
  <c r="P16" i="2"/>
  <c r="P27" i="2" s="1"/>
  <c r="E54" i="2"/>
  <c r="E53" i="2"/>
  <c r="Y33" i="7"/>
  <c r="D23" i="7"/>
  <c r="I44" i="20"/>
  <c r="I44" i="19"/>
  <c r="O41" i="19"/>
  <c r="P30" i="19"/>
  <c r="P41" i="19" s="1"/>
  <c r="X22" i="7"/>
  <c r="X24" i="7" s="1"/>
  <c r="W32" i="7"/>
  <c r="C32" i="7" s="1"/>
  <c r="O27" i="19"/>
  <c r="P16" i="19"/>
  <c r="P27" i="19" s="1"/>
  <c r="R32" i="7"/>
  <c r="D32" i="7" s="1"/>
  <c r="S22" i="7"/>
  <c r="M28" i="19"/>
  <c r="M44" i="19" s="1"/>
  <c r="M43" i="18"/>
  <c r="W21" i="7"/>
  <c r="P41" i="18"/>
  <c r="P43" i="18" s="1"/>
  <c r="X31" i="7"/>
  <c r="M44" i="18"/>
  <c r="I44" i="18"/>
  <c r="O43" i="18"/>
  <c r="O28" i="18"/>
  <c r="D33" i="7" l="1"/>
  <c r="E39" i="7"/>
  <c r="T20" i="7"/>
  <c r="R24" i="7"/>
  <c r="C30" i="7"/>
  <c r="S30" i="7"/>
  <c r="O28" i="19"/>
  <c r="C23" i="7"/>
  <c r="T23" i="7"/>
  <c r="Q24" i="7"/>
  <c r="O43" i="20"/>
  <c r="O28" i="20"/>
  <c r="O44" i="20" s="1"/>
  <c r="E43" i="7"/>
  <c r="C43" i="7"/>
  <c r="G51" i="7" s="1"/>
  <c r="T34" i="7"/>
  <c r="F30" i="7"/>
  <c r="X34" i="7"/>
  <c r="D31" i="7"/>
  <c r="D22" i="7"/>
  <c r="Z22" i="7"/>
  <c r="Y32" i="7"/>
  <c r="W34" i="7"/>
  <c r="P43" i="19"/>
  <c r="O42" i="19"/>
  <c r="O43" i="19"/>
  <c r="E22" i="7"/>
  <c r="T22" i="7"/>
  <c r="S24" i="7"/>
  <c r="S32" i="7"/>
  <c r="R34" i="7"/>
  <c r="Y31" i="7"/>
  <c r="Z21" i="7"/>
  <c r="Z24" i="7" s="1"/>
  <c r="W24" i="7"/>
  <c r="C21" i="7"/>
  <c r="O42" i="18"/>
  <c r="O44" i="18" s="1"/>
  <c r="G49" i="7" l="1"/>
  <c r="G46" i="7"/>
  <c r="S34" i="7"/>
  <c r="O44" i="19"/>
  <c r="T24" i="7"/>
  <c r="Y34" i="7"/>
  <c r="F34" i="7" l="1"/>
  <c r="C34" i="7"/>
  <c r="D34" i="7"/>
  <c r="E31" i="7"/>
  <c r="E32" i="7"/>
  <c r="E33" i="7"/>
  <c r="E30" i="7"/>
  <c r="C24" i="7"/>
  <c r="D24" i="7"/>
  <c r="E24" i="7"/>
  <c r="F21" i="7"/>
  <c r="F22" i="7"/>
  <c r="F23" i="7"/>
  <c r="F20" i="7"/>
  <c r="F29" i="7"/>
  <c r="D29" i="7"/>
  <c r="C29" i="7"/>
  <c r="L9" i="7"/>
  <c r="O9" i="16" a="1"/>
  <c r="O9" i="16" s="1"/>
  <c r="F24" i="7" l="1"/>
  <c r="E34" i="7"/>
  <c r="F35" i="7" s="1"/>
  <c r="A13" i="7" l="1"/>
  <c r="K55" i="7" l="1"/>
  <c r="B55" i="7"/>
  <c r="L43" i="2" l="1"/>
  <c r="I43" i="2"/>
  <c r="I42" i="2"/>
  <c r="K43" i="2"/>
  <c r="J43" i="2"/>
  <c r="I28" i="2"/>
  <c r="F39" i="8" s="1"/>
  <c r="G40" i="8" l="1"/>
  <c r="G39" i="8"/>
  <c r="M43" i="2"/>
  <c r="I44" i="2"/>
  <c r="N43" i="2" l="1"/>
  <c r="P43" i="2"/>
  <c r="D25" i="7" l="1"/>
  <c r="F25" i="7" l="1"/>
  <c r="C35" i="7"/>
  <c r="D35" i="7"/>
  <c r="E35" i="7"/>
  <c r="E25" i="7"/>
  <c r="C25" i="7"/>
  <c r="O27" i="2" l="1"/>
  <c r="O28" i="2" l="1"/>
  <c r="O44" i="2" s="1"/>
  <c r="O4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tc={AC4908C2-E4B8-4D0E-957E-91CEB907EAE1}</author>
  </authors>
  <commentList>
    <comment ref="S10" authorId="0" shapeId="0" xr:uid="{AC4908C2-E4B8-4D0E-957E-91CEB907EAE1}">
      <text>
        <t>[Threaded comment]
Your version of Excel allows you to read this threaded comment; however, any edits to it will get removed if the file is opened in a newer version of Excel. Learn more: https://go.microsoft.com/fwlink/?linkid=870924
Comment:
    Se completează cu inițialele programul de studiu pentru a genera codul disciplinelor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tc={DC7A186D-7A45-47DF-8A46-D0FD69AB184A}</author>
  </authors>
  <commentList>
    <comment ref="S10" authorId="0" shapeId="0" xr:uid="{DC7A186D-7A45-47DF-8A46-D0FD69AB184A}">
      <text>
        <t>[Threaded comment]
Your version of Excel allows you to read this threaded comment; however, any edits to it will get removed if the file is opened in a newer version of Excel. Learn more: https://go.microsoft.com/fwlink/?linkid=870924
Comment:
    Se completează cu inițialele programul de studiu pentru a genera codul disciplinelor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<sst xmlns="http://schemas.openxmlformats.org/spreadsheetml/2006/main" count="766" uniqueCount="234">
  <si>
    <t>Nr crt</t>
  </si>
  <si>
    <t>Denumirea disciplinei</t>
  </si>
  <si>
    <t>Tip</t>
  </si>
  <si>
    <t>Cod disciplină</t>
  </si>
  <si>
    <t>C</t>
  </si>
  <si>
    <t>S</t>
  </si>
  <si>
    <t>L</t>
  </si>
  <si>
    <t>P</t>
  </si>
  <si>
    <t>Credite</t>
  </si>
  <si>
    <t>FV</t>
  </si>
  <si>
    <t>TO</t>
  </si>
  <si>
    <t>SI</t>
  </si>
  <si>
    <t>TOC</t>
  </si>
  <si>
    <t>TOA</t>
  </si>
  <si>
    <t>Ore/săptămână</t>
  </si>
  <si>
    <t>Ore/semestru</t>
  </si>
  <si>
    <t>FACULTATEA DE INGINERIE</t>
  </si>
  <si>
    <t>Domeniul:</t>
  </si>
  <si>
    <t>PLAN DE ÎNVĂŢĂMÂNT</t>
  </si>
  <si>
    <t>SEMESTRUL 1</t>
  </si>
  <si>
    <t>SEMESTRUL 2</t>
  </si>
  <si>
    <t>DF</t>
  </si>
  <si>
    <t>DC</t>
  </si>
  <si>
    <t>DS</t>
  </si>
  <si>
    <t>ANUL I</t>
  </si>
  <si>
    <t>Cat</t>
  </si>
  <si>
    <t>Denumirea disciplinei opţionale</t>
  </si>
  <si>
    <t>Forma de verificare</t>
  </si>
  <si>
    <t>Ore curs/săptămână</t>
  </si>
  <si>
    <t>Ore seminar/săptămână</t>
  </si>
  <si>
    <t>Ore laborator/săptămână</t>
  </si>
  <si>
    <t>Ore proiect/săptămână</t>
  </si>
  <si>
    <t>Total ore curs/semestru</t>
  </si>
  <si>
    <t>Total ore aplicaţii/semestru</t>
  </si>
  <si>
    <t>Total ore/semestru</t>
  </si>
  <si>
    <t>Total ore studiu individual/semestru</t>
  </si>
  <si>
    <t>Disciplină fundamentală</t>
  </si>
  <si>
    <t>Disciplină complementară</t>
  </si>
  <si>
    <t>Disciplină opţională sau la alegere</t>
  </si>
  <si>
    <t>RECTOR,</t>
  </si>
  <si>
    <t>DECAN,</t>
  </si>
  <si>
    <t>Ciclul de studii:</t>
  </si>
  <si>
    <t>Titlul absolventului:</t>
  </si>
  <si>
    <t>Durata studiilor:</t>
  </si>
  <si>
    <t>Număr credite:</t>
  </si>
  <si>
    <t>Forma de învăţământ:</t>
  </si>
  <si>
    <t>Anul</t>
  </si>
  <si>
    <t>I</t>
  </si>
  <si>
    <t>II</t>
  </si>
  <si>
    <t>III</t>
  </si>
  <si>
    <t>IV</t>
  </si>
  <si>
    <t>Activităţi didactice</t>
  </si>
  <si>
    <t>Sem. 1</t>
  </si>
  <si>
    <t>Sem. 2</t>
  </si>
  <si>
    <t>Sesiunea de examene</t>
  </si>
  <si>
    <t>Iarnă</t>
  </si>
  <si>
    <t>Vară</t>
  </si>
  <si>
    <t>Practica săptămâni</t>
  </si>
  <si>
    <t>Numărul orelor pe săptămână</t>
  </si>
  <si>
    <t>SITUAŢII STATISTICE</t>
  </si>
  <si>
    <t>Total</t>
  </si>
  <si>
    <t>%</t>
  </si>
  <si>
    <t>Categorii de discipline</t>
  </si>
  <si>
    <t>Tipuri de discipline</t>
  </si>
  <si>
    <t>Total ore fără proiect de diplomă şi practică:</t>
  </si>
  <si>
    <t>Total ore curs</t>
  </si>
  <si>
    <t>Total ore aplicaţii</t>
  </si>
  <si>
    <t>TOTAL ORE:</t>
  </si>
  <si>
    <t>ANUL II</t>
  </si>
  <si>
    <t>ANUL III</t>
  </si>
  <si>
    <t>TOTAL SEMESTRU</t>
  </si>
  <si>
    <t>TOTAL AN</t>
  </si>
  <si>
    <t>ANUL IV</t>
  </si>
  <si>
    <t>Raport  CURS / APLICAŢII:</t>
  </si>
  <si>
    <t xml:space="preserve"> </t>
  </si>
  <si>
    <t>DUPĂ SEMESTRUL 8</t>
  </si>
  <si>
    <t>UNIVERSITATEA „VASILE ALECSANDRI” DIN BACĂU</t>
  </si>
  <si>
    <t>DIRECTOR DEPARTAMENT,</t>
  </si>
  <si>
    <t>Facultatea</t>
  </si>
  <si>
    <t>Decani</t>
  </si>
  <si>
    <t>Departamente</t>
  </si>
  <si>
    <t>DirectoriDep</t>
  </si>
  <si>
    <t>Ciclul de studii</t>
  </si>
  <si>
    <t>Forma de învățământ</t>
  </si>
  <si>
    <t>Domeniul</t>
  </si>
  <si>
    <t>Programul de studii</t>
  </si>
  <si>
    <t>Studii universitare de licență</t>
  </si>
  <si>
    <t>Învățământ cu frecvență (IF)</t>
  </si>
  <si>
    <t>FACULTATEA DE LITERE</t>
  </si>
  <si>
    <t>FACULTATEA DE ȘTIINȚE</t>
  </si>
  <si>
    <t>FACULTATEA DE ȘTIINȚE ECONOMICE</t>
  </si>
  <si>
    <t>FACULTATEA DE ȘTIINȚE ALE MIȘCĂRII, SPORTULUI ȘI SĂNĂTĂȚII</t>
  </si>
  <si>
    <t>Inginerie industrială</t>
  </si>
  <si>
    <t>Cod</t>
  </si>
  <si>
    <t>Programul de studii:</t>
  </si>
  <si>
    <t>Inginer</t>
  </si>
  <si>
    <t>4 ani</t>
  </si>
  <si>
    <t>Practica de an (totalul stagiilor anuale):</t>
  </si>
  <si>
    <t>240 credite la disciplinele obligatorii și opționale + 10 credite la finalizare de studii</t>
  </si>
  <si>
    <t>………………..</t>
  </si>
  <si>
    <t>Valabil începând cu anul I universitar ………..-…………..</t>
  </si>
  <si>
    <t>Procent maxim online:</t>
  </si>
  <si>
    <t>Curs ………..       Aplicații …….</t>
  </si>
  <si>
    <t>Competențe profesionale</t>
  </si>
  <si>
    <t>Competențe transversale</t>
  </si>
  <si>
    <t>Se vor specifica doar competențele generale  (C1 - C6), așa cum sunt menționate in suplimentul la diplomă</t>
  </si>
  <si>
    <t>COMPETENȚE CONFERITE DE PROGRAMUL DE STUDII</t>
  </si>
  <si>
    <t>APROBARE SENAT</t>
  </si>
  <si>
    <t>cicluri</t>
  </si>
  <si>
    <t>Forme învățământ</t>
  </si>
  <si>
    <t>Studii universitare de master</t>
  </si>
  <si>
    <t>INGINERIA MEDIULUI</t>
  </si>
  <si>
    <t>MANAGEMENTUL PROTECȚIEI MEDIULUI ÎN INDUSTRIE</t>
  </si>
  <si>
    <t>INGINERIA PRODUSELOR ALIMENTARE</t>
  </si>
  <si>
    <t>ȘTIINȚA ȘI INGINERIA PRODUSELOR ALIMENTARE ECOLOGICE</t>
  </si>
  <si>
    <t>INGINERIE CHIMICĂ</t>
  </si>
  <si>
    <t>INGINERIE ENERGETICĂ</t>
  </si>
  <si>
    <t>ECHIPAMENTE ȘI TEHNOLOGII MODERNE ÎN ENERGETICĂ</t>
  </si>
  <si>
    <t>INGINERIE INDUSTRIALĂ</t>
  </si>
  <si>
    <t>MANAGEMENTUL FABRICAȚIEI PRODUSELOR INDUSTRIALE</t>
  </si>
  <si>
    <t>STRATEGII ÎN ASIGURAREA CALITĂȚII ÎN INDUSTRIE</t>
  </si>
  <si>
    <t>INGINERIE MECANICĂ</t>
  </si>
  <si>
    <t>MANAGEMENTUL EXPLOATĂRII ECHIPAMENTELOR DE PROCES</t>
  </si>
  <si>
    <t>Domeniu</t>
  </si>
  <si>
    <t>program</t>
  </si>
  <si>
    <t>INGINERIE ŞI MANAGEMENT</t>
  </si>
  <si>
    <t>MANAGEMENTUL SISTEMELOR INDUSTRIALE DE PRODUCȚIE ȘI SERVICII</t>
  </si>
  <si>
    <t>MECATRONICĂ ŞI ROBOTICĂ</t>
  </si>
  <si>
    <t>MECATRONICĂ AVANSATĂ</t>
  </si>
  <si>
    <t>CALCULATOARE ŞI TEHNOLOGIA INFORMAŢIEI</t>
  </si>
  <si>
    <t>TEHNOLOGIA INFORMAȚIEI APLICATĂ ÎN INDUSTRIE</t>
  </si>
  <si>
    <t>MANAGEMENTUL SECURITĂȚII ȘI SĂNĂTĂȚII ÎN MUNCĂ</t>
  </si>
  <si>
    <t>ENOLOGIE, SOMELIERIE ȘI ECOTURISM</t>
  </si>
  <si>
    <t>TEHNOLOGIA INFORMAȚIEI</t>
  </si>
  <si>
    <t>INGINERIA ȘI PROTECȚIA MEDIULUI ÎN INDUSTRIE</t>
  </si>
  <si>
    <t>Învățământ cu frecvență dual (IFD)</t>
  </si>
  <si>
    <t>ROBOTICĂ</t>
  </si>
  <si>
    <t>TEHNOLGIA CONSTRUCȚIILOR DE MAȘINI</t>
  </si>
  <si>
    <t>DESIGN INDUSTRIAL</t>
  </si>
  <si>
    <t>INGINERIA ȘI MANAGEMENTUL CALLITĂȚII</t>
  </si>
  <si>
    <t>INGINERIE ECONOMICĂ ÎN DOMENIUL MECANIC</t>
  </si>
  <si>
    <t>ECHIPAMENTE PENTRU PROCESE INDUSTRIALE</t>
  </si>
  <si>
    <t>ENERGETICĂ INDUSTRIALĂ</t>
  </si>
  <si>
    <t>INGINERIE BIOCHIMICĂ</t>
  </si>
  <si>
    <t>INGINERIE ȘI MANAGEMENT ÎN AGRICULTURĂ ȘI DEZVOLTARE RURALĂ</t>
  </si>
  <si>
    <t>INGINERIE ȘI MANAGEMENT ÎN ALIMENTAȚIA PUBLICĂ ȘI AGROTURISM</t>
  </si>
  <si>
    <t>TEHNOLGIA CONSTRUCȚIILOR DE MAȘINI DUAL</t>
  </si>
  <si>
    <t>DESIGN INDUSTRIAL DUAL</t>
  </si>
  <si>
    <t>INGINERIA ȘI PROTECȚIA MEDIULUI ÎN INDUSTRIE DUAL</t>
  </si>
  <si>
    <t>ECHIPAMENTE PENTRU PROCESE INDUSTRIALE DUAL</t>
  </si>
  <si>
    <t>ENERGETICĂ INDUSTRIALĂ DUAL</t>
  </si>
  <si>
    <t>INGINERIA PRODUSELOR ALIMENTARE DUAL</t>
  </si>
  <si>
    <t>MANAGEMENTUL FABRICAȚIEI PRODUSELOR INDUSTRIALE DUAL</t>
  </si>
  <si>
    <t>INGINERIE BIOCHIMICĂ DUAL</t>
  </si>
  <si>
    <t>Lista conditionată</t>
  </si>
  <si>
    <t>domeniu</t>
  </si>
  <si>
    <t>Enologie, somelierie și ecoturism</t>
  </si>
  <si>
    <t>Prof. univ. dr. ing. habil. Carol SCHNAKOVSZKY</t>
  </si>
  <si>
    <t>Conf. univ. dr. Brîndușa-Mariana AMĂLĂNCEI</t>
  </si>
  <si>
    <t>Prof. univ. dr. Gloria-Cerasela CRIȘAN</t>
  </si>
  <si>
    <t>Prof. univ. dr. ing. ec. Ovidiu-Leonard TURCU</t>
  </si>
  <si>
    <t>Conf. univ. dr. Dan-Iulian ALEXE</t>
  </si>
  <si>
    <t>Conf. univ. dr. ing. Claudia Manuela TOMOZEI</t>
  </si>
  <si>
    <t>S.l. dr. ing. Eugen HERGHELEGIU</t>
  </si>
  <si>
    <t>Conf. univ. dr. ing. Cătălin DROB</t>
  </si>
  <si>
    <t>S.l. dr. ing. Ioan-Viorel BANU</t>
  </si>
  <si>
    <t>Conf. univ. dr. ing. Vasilica Alisa ARUȘ</t>
  </si>
  <si>
    <t>Disciplină de specializare</t>
  </si>
  <si>
    <t>DOB</t>
  </si>
  <si>
    <t>Disciplină obligatorie</t>
  </si>
  <si>
    <t>DOP</t>
  </si>
  <si>
    <t>DFA</t>
  </si>
  <si>
    <t>Disciplină facultativă</t>
  </si>
  <si>
    <t>Disciplină opţională sau la alegere (min. 10%)</t>
  </si>
  <si>
    <t>Categorii discipline</t>
  </si>
  <si>
    <t>Tipuri discipline</t>
  </si>
  <si>
    <t>UB01XXX</t>
  </si>
  <si>
    <t>Forme verificare</t>
  </si>
  <si>
    <t>E</t>
  </si>
  <si>
    <t>V</t>
  </si>
  <si>
    <t>Examen</t>
  </si>
  <si>
    <t>Colocviu</t>
  </si>
  <si>
    <t>Verificare</t>
  </si>
  <si>
    <t>DOP1</t>
  </si>
  <si>
    <t>DOP2</t>
  </si>
  <si>
    <t>DOP3</t>
  </si>
  <si>
    <t>DOP4</t>
  </si>
  <si>
    <t>DOP5</t>
  </si>
  <si>
    <t>DOP6</t>
  </si>
  <si>
    <t>2E</t>
  </si>
  <si>
    <t>Semestrul 1</t>
  </si>
  <si>
    <t>Semestrul 2</t>
  </si>
  <si>
    <t>MECATRONICĂ</t>
  </si>
  <si>
    <t>CHIMIA MOLECULELOR BIOACTIVE - OBȚINERE, VALORIFICARE, CONTROLUL ȘI ASIGURAREA CALITĂȚII</t>
  </si>
  <si>
    <t>INGINERIA ȘI MANAGEMENTUL CALITĂȚII DUAL</t>
  </si>
  <si>
    <t>TEHNOLOGIA INFORMAȚIEI DUAL</t>
  </si>
  <si>
    <t>MECATRONICĂ DUAL</t>
  </si>
  <si>
    <t>INGINERIA DEZVOLTĂRII RURALE DURABILE</t>
  </si>
  <si>
    <t>INGINERIA ȘI MANAGEMENTUL AFACERILOR</t>
  </si>
  <si>
    <t>ȘTIINȚE INGINEREȘTI APLICATE</t>
  </si>
  <si>
    <t>INGINERIE FARMACEUTICĂ</t>
  </si>
  <si>
    <t>ȘTIINȚE GASTRONOMICE</t>
  </si>
  <si>
    <t>MANAGEMENTUL PROTECȚIEI MEDIULUI ÎN INDUSTRIE DUAL</t>
  </si>
  <si>
    <t>MECATRONICĂ AVANSATĂ DUAL</t>
  </si>
  <si>
    <t>MANAGEMENTUL SISTEMELOR INDUSTRIALE DE PRODUCȚIE ȘI SERVICII DUAL</t>
  </si>
  <si>
    <t>MANAGEMENTUL EXPLOATĂRII ECHIPAMENTELOR DE PROCES DUAL</t>
  </si>
  <si>
    <t>ȘTIINȚA ȘI INGINERIA PRODUSELOR ALIMENTARE ECOLOGICE DUAL</t>
  </si>
  <si>
    <t>Practică de domeniu</t>
  </si>
  <si>
    <t>Practică de specialitate</t>
  </si>
  <si>
    <t>TOTAL</t>
  </si>
  <si>
    <t>Departamentul Energetică și Știința Calculatoarelor (ESC)</t>
  </si>
  <si>
    <t>Departamentul Ingineria şi Managementul Sistemelor Industriale (IMSI)</t>
  </si>
  <si>
    <t>Departamentul Inginerie şi Management, Mecatronică (IMM)</t>
  </si>
  <si>
    <t>Departamentul Ingineria Mediului, Inginerie Mecanică și Agroturism (IMIMA)</t>
  </si>
  <si>
    <t>Departamentul Inginerie Chimică și Alimentară (ICA)</t>
  </si>
  <si>
    <t>Câmpuri în care se introduc/selectează date</t>
  </si>
  <si>
    <t>Câmpuri cu completare automată</t>
  </si>
  <si>
    <t>SEMESTRUL 3</t>
  </si>
  <si>
    <t>SEMESTRUL 4</t>
  </si>
  <si>
    <t>SEMESTRUL 6</t>
  </si>
  <si>
    <t>SEMESTRUL 5</t>
  </si>
  <si>
    <t>SEMESTRUL 7</t>
  </si>
  <si>
    <t>SEMESTRUL 8</t>
  </si>
  <si>
    <t>dfdsf</t>
  </si>
  <si>
    <t>Elaborarea proiectului de diplomă:</t>
  </si>
  <si>
    <t>Elaborare proiect diplomă:</t>
  </si>
  <si>
    <t>Prof. univ. dr. ing. habil. Mirela PANAINTE-LEHĂDUȘ</t>
  </si>
  <si>
    <t>Conversie profesională</t>
  </si>
  <si>
    <t>ȘTIINȚE INGINEREȘTI</t>
  </si>
  <si>
    <t>EDUCAȚIE TEHNOLOGICĂ</t>
  </si>
  <si>
    <t>INFORMATICĂ</t>
  </si>
  <si>
    <t>INGINERIA ȘI MANAGEMENTUL CALITĂȚII</t>
  </si>
  <si>
    <t>E*</t>
  </si>
  <si>
    <t>Examen scris și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</si>
</sst>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0" x14ac:knownFonts="1">
    <font>
      <sz val="10"/>
      <name val="Arial"/>
      <charset val="238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9"/>
      <name val="Aptos Display"/>
      <family val="2"/>
    </font>
    <font>
      <b/>
      <sz val="10"/>
      <name val="Aptos Display"/>
      <family val="2"/>
    </font>
    <font>
      <b/>
      <sz val="8"/>
      <name val="Aptos Display"/>
      <family val="2"/>
    </font>
    <font>
      <sz val="8"/>
      <name val="Aptos Display"/>
      <family val="2"/>
    </font>
    <font>
      <b/>
      <sz val="9"/>
      <name val="Aptos Display"/>
      <family val="2"/>
    </font>
    <font>
      <sz val="13"/>
      <name val="Aptos Display"/>
      <family val="2"/>
    </font>
    <font>
      <b/>
      <sz val="12"/>
      <name val="Aptos Display"/>
      <family val="2"/>
    </font>
    <font>
      <sz val="11"/>
      <name val="Aptos Display"/>
      <family val="2"/>
    </font>
    <font>
      <sz val="10"/>
      <name val="Aptos Display"/>
      <family val="2"/>
    </font>
    <font>
      <b/>
      <sz val="11"/>
      <name val="Aptos Display"/>
      <family val="2"/>
    </font>
    <font>
      <sz val="10"/>
      <color theme="0" tint="-0.499984740745262"/>
      <name val="Aptos Display"/>
      <family val="2"/>
    </font>
    <font>
      <sz val="10"/>
      <color indexed="9"/>
      <name val="Aptos Display"/>
      <family val="2"/>
    </font>
    <font>
      <b/>
      <sz val="11"/>
      <color rgb="FF000000"/>
      <name val="Aptos Display"/>
      <family val="2"/>
    </font>
    <font>
      <sz val="11"/>
      <color rgb="FF000000"/>
      <name val="Aptos Display"/>
      <family val="2"/>
    </font>
    <font>
      <sz val="9"/>
      <color theme="0"/>
      <name val="Aptos Display"/>
      <family val="2"/>
    </font>
    <font>
      <b/>
      <sz val="14"/>
      <name val="Aptos Display"/>
      <family val="2"/>
    </font>
    <font>
      <sz val="8"/>
      <color indexed="63"/>
      <name val="Aptos Display"/>
      <family val="2"/>
    </font>
    <font>
      <sz val="8"/>
      <color indexed="9"/>
      <name val="Aptos Display"/>
      <family val="2"/>
    </font>
    <font>
      <sz val="10"/>
      <color indexed="63"/>
      <name val="Aptos Display"/>
      <family val="2"/>
    </font>
    <font>
      <sz val="12"/>
      <color indexed="63"/>
      <name val="Aptos Display"/>
      <family val="2"/>
    </font>
    <font>
      <sz val="12"/>
      <color indexed="9"/>
      <name val="Aptos Display"/>
      <family val="2"/>
    </font>
    <font>
      <sz val="12"/>
      <name val="Aptos Display"/>
      <family val="2"/>
    </font>
    <font>
      <b/>
      <sz val="8"/>
      <color indexed="63"/>
      <name val="Aptos Display"/>
      <family val="2"/>
    </font>
    <font>
      <b/>
      <sz val="8"/>
      <color indexed="9"/>
      <name val="Aptos Display"/>
      <family val="2"/>
    </font>
    <font>
      <b/>
      <sz val="8"/>
      <color rgb="FFFF0000"/>
      <name val="Aptos Display"/>
      <family val="2"/>
    </font>
    <font>
      <b/>
      <sz val="8"/>
      <color rgb="FFFFFF00"/>
      <name val="Aptos Display"/>
      <family val="2"/>
    </font>
    <font>
      <sz val="8"/>
      <color rgb="FFFFFF00"/>
      <name val="Aptos Display"/>
      <family val="2"/>
    </font>
    <font>
      <sz val="8"/>
      <color theme="0"/>
      <name val="Aptos Display"/>
      <family val="2"/>
    </font>
    <font>
      <sz val="8"/>
      <color rgb="FFFF0000"/>
      <name val="Aptos Display"/>
      <family val="2"/>
    </font>
    <font>
      <b/>
      <sz val="10"/>
      <color rgb="FFFF0000"/>
      <name val="Aptos Display"/>
      <family val="2"/>
    </font>
    <font>
      <sz val="10"/>
      <color theme="1"/>
      <name val="Aptos Display"/>
      <family val="2"/>
    </font>
    <font>
      <sz val="11"/>
      <color theme="0"/>
      <name val="Aptos Display"/>
      <family val="2"/>
    </font>
    <font>
      <b/>
      <sz val="8"/>
      <color theme="0" tint="-0.249977111117893"/>
      <name val="Aptos Display"/>
      <family val="2"/>
    </font>
    <font>
      <sz val="8"/>
      <color theme="0" tint="-0.249977111117893"/>
      <name val="Aptos Display"/>
      <family val="2"/>
    </font>
    <font>
      <sz val="9"/>
      <color indexed="63"/>
      <name val="Aptos Display"/>
      <family val="2"/>
    </font>
    <font>
      <sz val="9"/>
      <color indexed="9"/>
      <name val="Aptos Display"/>
      <family val="2"/>
    </font>
    <font>
      <sz val="9"/>
      <color rgb="FFFFFF00"/>
      <name val="Aptos Display"/>
      <family val="2"/>
    </font>
    <font>
      <sz val="9"/>
      <color rgb="FFFF0000"/>
      <name val="Aptos Display"/>
      <family val="2"/>
    </font>
    <font>
      <i/>
      <sz val="9"/>
      <name val="Aptos Display"/>
      <family val="2"/>
    </font>
    <font>
      <b/>
      <sz val="9"/>
      <color indexed="9"/>
      <name val="Aptos Display"/>
      <family val="2"/>
    </font>
    <font>
      <b/>
      <sz val="9"/>
      <color theme="0" tint="-0.249977111117893"/>
      <name val="Aptos Display"/>
      <family val="2"/>
    </font>
    <font>
      <sz val="9"/>
      <color theme="0" tint="-0.249977111117893"/>
      <name val="Aptos Display"/>
      <family val="2"/>
    </font>
    <font>
      <sz val="11"/>
      <color indexed="63"/>
      <name val="Aptos Display"/>
      <family val="2"/>
    </font>
    <font>
      <sz val="11"/>
      <color indexed="9"/>
      <name val="Aptos Display"/>
      <family val="2"/>
    </font>
    <font>
      <i/>
      <sz val="10"/>
      <name val="Aptos Display"/>
      <family val="2"/>
    </font>
    <font>
      <i/>
      <sz val="9"/>
      <color rgb="FFFF0000"/>
      <name val="Aptos Display"/>
      <family val="2"/>
    </font>
    <font>
      <sz val="10"/>
      <color theme="0" tint="-0.249977111117893"/>
      <name val="Aptos Display"/>
      <family val="2"/>
    </font>
    <font>
      <sz val="12"/>
      <color theme="0" tint="-0.249977111117893"/>
      <name val="Aptos Display"/>
      <family val="2"/>
    </font>
    <font>
      <sz val="11"/>
      <color theme="0" tint="-0.249977111117893"/>
      <name val="Aptos Display"/>
      <family val="2"/>
    </font>
    <font>
      <sz val="12"/>
      <color rgb="FF0070C0"/>
      <name val="Aptos Display"/>
      <family val="2"/>
    </font>
    <font>
      <sz val="12"/>
      <color theme="5" tint="-0.499984740745262"/>
      <name val="Aptos Display"/>
      <family val="2"/>
    </font>
    <font>
      <b/>
      <sz val="9"/>
      <color rgb="FF0070C0"/>
      <name val="Aptos Display"/>
      <family val="2"/>
    </font>
  </fonts>
  <fills count="1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9" fontId="1" fillId="0" borderId="0" applyFont="0" applyFill="0" applyBorder="0" applyAlignment="0" applyProtection="0"/>
  </cellStyleXfs>
  <cellXfs count="387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/>
    <xf numFmtId="0" fontId="6" fillId="0" borderId="0" xfId="0" applyFont="1"/>
    <xf numFmtId="0" fontId="1" fillId="0" borderId="0" xfId="0" applyFont="1"/>
    <xf numFmtId="0" fontId="7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13" fillId="3" borderId="0" xfId="0" applyFont="1" applyFill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9" fillId="0" borderId="0" xfId="0" applyFont="1"/>
    <xf numFmtId="0" fontId="15" fillId="3" borderId="0" xfId="0" applyFont="1" applyFill="1"/>
    <xf numFmtId="0" fontId="16" fillId="0" borderId="0" xfId="0" applyFont="1" applyAlignment="1">
      <alignment horizontal="left" vertical="center"/>
    </xf>
    <xf numFmtId="0" fontId="15" fillId="0" borderId="0" xfId="0" applyFont="1" applyProtection="1">
      <protection locked="0"/>
    </xf>
    <xf numFmtId="2" fontId="17" fillId="0" borderId="0" xfId="0" applyNumberFormat="1" applyFont="1"/>
    <xf numFmtId="0" fontId="16" fillId="0" borderId="0" xfId="0" applyFont="1" applyAlignment="1">
      <alignment horizontal="center" vertical="center"/>
    </xf>
    <xf numFmtId="0" fontId="16" fillId="3" borderId="0" xfId="0" applyFont="1" applyFill="1"/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>
      <alignment horizontal="left"/>
    </xf>
    <xf numFmtId="0" fontId="18" fillId="0" borderId="0" xfId="0" applyFont="1" applyAlignment="1">
      <alignment horizontal="centerContinuous" vertical="center"/>
    </xf>
    <xf numFmtId="0" fontId="1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164" fontId="18" fillId="0" borderId="0" xfId="2" applyNumberFormat="1" applyFont="1" applyBorder="1" applyAlignment="1">
      <alignment horizontal="center" vertical="center"/>
    </xf>
    <xf numFmtId="9" fontId="18" fillId="0" borderId="0" xfId="2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17" fillId="0" borderId="0" xfId="0" applyFont="1"/>
    <xf numFmtId="0" fontId="16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5" borderId="0" xfId="0" applyFont="1" applyFill="1"/>
    <xf numFmtId="2" fontId="9" fillId="0" borderId="0" xfId="0" applyNumberFormat="1" applyFont="1"/>
    <xf numFmtId="0" fontId="16" fillId="0" borderId="0" xfId="0" applyFont="1" applyAlignment="1">
      <alignment vertical="center"/>
    </xf>
    <xf numFmtId="0" fontId="15" fillId="0" borderId="0" xfId="0" applyFont="1" applyAlignment="1" applyProtection="1">
      <alignment horizontal="left"/>
      <protection locked="0"/>
    </xf>
    <xf numFmtId="2" fontId="17" fillId="0" borderId="0" xfId="0" applyNumberFormat="1" applyFont="1" applyProtection="1">
      <protection locked="0"/>
    </xf>
    <xf numFmtId="0" fontId="15" fillId="0" borderId="0" xfId="0" applyFont="1" applyAlignment="1">
      <alignment vertical="center"/>
    </xf>
    <xf numFmtId="0" fontId="23" fillId="0" borderId="0" xfId="0" applyFont="1" applyAlignment="1">
      <alignment horizontal="center"/>
    </xf>
    <xf numFmtId="0" fontId="12" fillId="0" borderId="0" xfId="0" applyFont="1"/>
    <xf numFmtId="0" fontId="12" fillId="3" borderId="0" xfId="0" applyFont="1" applyFill="1"/>
    <xf numFmtId="0" fontId="9" fillId="0" borderId="32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8" fillId="0" borderId="0" xfId="0" applyFont="1"/>
    <xf numFmtId="0" fontId="8" fillId="3" borderId="0" xfId="0" applyFont="1" applyFill="1" applyAlignment="1">
      <alignment horizontal="center" vertical="center"/>
    </xf>
    <xf numFmtId="0" fontId="8" fillId="3" borderId="0" xfId="0" applyFont="1" applyFill="1"/>
    <xf numFmtId="0" fontId="16" fillId="0" borderId="0" xfId="0" applyFont="1" applyAlignment="1">
      <alignment horizontal="center"/>
    </xf>
    <xf numFmtId="0" fontId="24" fillId="3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7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0" fillId="3" borderId="0" xfId="0" applyFont="1" applyFill="1" applyAlignment="1">
      <alignment horizontal="center" vertical="center" wrapText="1"/>
    </xf>
    <xf numFmtId="0" fontId="31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0" fontId="34" fillId="3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36" fillId="3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24" fillId="3" borderId="0" xfId="1" applyFont="1" applyFill="1" applyAlignment="1">
      <alignment horizontal="center" vertical="center"/>
    </xf>
    <xf numFmtId="0" fontId="24" fillId="2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30" fillId="3" borderId="0" xfId="1" applyFont="1" applyFill="1" applyAlignment="1">
      <alignment horizontal="center" vertical="center" wrapText="1"/>
    </xf>
    <xf numFmtId="0" fontId="10" fillId="3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2" fillId="0" borderId="44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0" xfId="1" applyFont="1" applyAlignment="1" applyProtection="1">
      <alignment horizontal="center" vertical="center"/>
      <protection locked="0"/>
    </xf>
    <xf numFmtId="0" fontId="11" fillId="4" borderId="0" xfId="1" applyFont="1" applyFill="1" applyAlignment="1">
      <alignment horizontal="center" vertical="center"/>
    </xf>
    <xf numFmtId="0" fontId="16" fillId="5" borderId="0" xfId="1" applyFont="1" applyFill="1" applyAlignment="1">
      <alignment horizontal="center"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 wrapText="1"/>
    </xf>
    <xf numFmtId="0" fontId="12" fillId="0" borderId="50" xfId="1" applyFont="1" applyBorder="1" applyAlignment="1">
      <alignment vertical="center"/>
    </xf>
    <xf numFmtId="0" fontId="12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left" vertical="center"/>
    </xf>
    <xf numFmtId="0" fontId="11" fillId="5" borderId="0" xfId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52" xfId="1" applyFont="1" applyBorder="1" applyAlignment="1">
      <alignment horizontal="center" vertical="center"/>
    </xf>
    <xf numFmtId="0" fontId="38" fillId="7" borderId="56" xfId="0" applyFont="1" applyFill="1" applyBorder="1"/>
    <xf numFmtId="0" fontId="38" fillId="8" borderId="56" xfId="0" applyFont="1" applyFill="1" applyBorder="1"/>
    <xf numFmtId="0" fontId="38" fillId="7" borderId="59" xfId="0" applyFont="1" applyFill="1" applyBorder="1"/>
    <xf numFmtId="0" fontId="38" fillId="8" borderId="59" xfId="0" applyFont="1" applyFill="1" applyBorder="1"/>
    <xf numFmtId="0" fontId="14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5" fillId="3" borderId="0" xfId="0" applyFont="1" applyFill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2" fontId="17" fillId="0" borderId="0" xfId="0" applyNumberFormat="1" applyFont="1" applyAlignment="1">
      <alignment vertical="center"/>
    </xf>
    <xf numFmtId="0" fontId="16" fillId="3" borderId="0" xfId="0" applyFont="1" applyFill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3" borderId="0" xfId="0" applyFont="1" applyFill="1" applyAlignment="1">
      <alignment vertical="center"/>
    </xf>
    <xf numFmtId="1" fontId="19" fillId="0" borderId="0" xfId="0" applyNumberFormat="1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2" fontId="15" fillId="0" borderId="0" xfId="2" applyNumberFormat="1" applyFont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vertical="center"/>
    </xf>
    <xf numFmtId="49" fontId="39" fillId="0" borderId="0" xfId="0" applyNumberFormat="1" applyFont="1" applyAlignment="1">
      <alignment vertical="center"/>
    </xf>
    <xf numFmtId="49" fontId="15" fillId="0" borderId="0" xfId="0" applyNumberFormat="1" applyFont="1" applyAlignment="1">
      <alignment horizontal="right"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64" fontId="17" fillId="0" borderId="26" xfId="2" applyNumberFormat="1" applyFont="1" applyBorder="1" applyAlignment="1">
      <alignment horizontal="center" vertical="center"/>
    </xf>
    <xf numFmtId="164" fontId="17" fillId="0" borderId="41" xfId="2" applyNumberFormat="1" applyFont="1" applyBorder="1" applyAlignment="1">
      <alignment horizontal="center" vertical="center"/>
    </xf>
    <xf numFmtId="9" fontId="17" fillId="0" borderId="28" xfId="2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64" fontId="17" fillId="0" borderId="10" xfId="2" applyNumberFormat="1" applyFont="1" applyBorder="1" applyAlignment="1">
      <alignment horizontal="center" vertical="center"/>
    </xf>
    <xf numFmtId="9" fontId="17" fillId="0" borderId="41" xfId="2" applyFont="1" applyBorder="1" applyAlignment="1">
      <alignment horizontal="center" vertical="center"/>
    </xf>
    <xf numFmtId="164" fontId="17" fillId="0" borderId="28" xfId="2" applyNumberFormat="1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42" fillId="3" borderId="0" xfId="0" applyFont="1" applyFill="1" applyAlignment="1">
      <alignment horizontal="center" vertical="center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43" fillId="3" borderId="0" xfId="0" applyFont="1" applyFill="1" applyAlignment="1">
      <alignment horizontal="center" vertical="center"/>
    </xf>
    <xf numFmtId="0" fontId="44" fillId="3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22" fillId="3" borderId="0" xfId="0" applyFont="1" applyFill="1" applyAlignment="1">
      <alignment horizontal="center" vertical="center"/>
    </xf>
    <xf numFmtId="0" fontId="45" fillId="3" borderId="0" xfId="0" applyFont="1" applyFill="1" applyAlignment="1">
      <alignment horizontal="center" vertical="center"/>
    </xf>
    <xf numFmtId="0" fontId="45" fillId="6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8" fillId="0" borderId="58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1" fontId="8" fillId="0" borderId="2" xfId="0" applyNumberFormat="1" applyFont="1" applyBorder="1" applyAlignment="1">
      <alignment horizontal="center" vertical="center"/>
    </xf>
    <xf numFmtId="0" fontId="47" fillId="3" borderId="0" xfId="0" applyFont="1" applyFill="1" applyAlignment="1">
      <alignment horizontal="center" vertical="center"/>
    </xf>
    <xf numFmtId="0" fontId="48" fillId="9" borderId="0" xfId="0" applyFont="1" applyFill="1" applyAlignment="1">
      <alignment horizontal="center" vertical="center" wrapText="1"/>
    </xf>
    <xf numFmtId="0" fontId="49" fillId="9" borderId="0" xfId="0" applyFont="1" applyFill="1" applyAlignment="1">
      <alignment horizontal="center" vertical="center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47" xfId="0" applyFont="1" applyBorder="1" applyAlignment="1" applyProtection="1">
      <alignment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>
      <alignment horizontal="center" vertical="center"/>
    </xf>
    <xf numFmtId="0" fontId="12" fillId="0" borderId="48" xfId="0" applyFont="1" applyBorder="1" applyAlignment="1" applyProtection="1">
      <alignment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50" fillId="3" borderId="0" xfId="0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52" fillId="0" borderId="36" xfId="0" applyFont="1" applyBorder="1" applyAlignment="1">
      <alignment horizontal="center" vertical="center"/>
    </xf>
    <xf numFmtId="0" fontId="52" fillId="0" borderId="37" xfId="0" applyFont="1" applyBorder="1" applyAlignment="1">
      <alignment horizontal="center" vertical="center"/>
    </xf>
    <xf numFmtId="0" fontId="52" fillId="0" borderId="26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5" fillId="0" borderId="0" xfId="0" applyFont="1" applyAlignment="1">
      <alignment horizontal="centerContinuous" vertical="center"/>
    </xf>
    <xf numFmtId="0" fontId="39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left"/>
    </xf>
    <xf numFmtId="49" fontId="15" fillId="0" borderId="0" xfId="0" applyNumberFormat="1" applyFont="1"/>
    <xf numFmtId="49" fontId="39" fillId="0" borderId="0" xfId="0" applyNumberFormat="1" applyFont="1"/>
    <xf numFmtId="49" fontId="15" fillId="0" borderId="0" xfId="0" applyNumberFormat="1" applyFont="1" applyAlignment="1">
      <alignment horizontal="right"/>
    </xf>
    <xf numFmtId="0" fontId="15" fillId="5" borderId="0" xfId="0" applyFont="1" applyFill="1" applyAlignment="1">
      <alignment horizontal="center" vertical="center"/>
    </xf>
    <xf numFmtId="0" fontId="15" fillId="0" borderId="0" xfId="1" applyFont="1" applyAlignment="1">
      <alignment vertical="center"/>
    </xf>
    <xf numFmtId="0" fontId="15" fillId="5" borderId="0" xfId="0" applyFont="1" applyFill="1" applyAlignment="1">
      <alignment horizontal="centerContinuous" vertical="center"/>
    </xf>
    <xf numFmtId="0" fontId="15" fillId="5" borderId="0" xfId="0" applyFont="1" applyFill="1" applyAlignment="1">
      <alignment vertical="center"/>
    </xf>
    <xf numFmtId="0" fontId="15" fillId="5" borderId="0" xfId="0" applyFont="1" applyFill="1"/>
    <xf numFmtId="0" fontId="51" fillId="5" borderId="0" xfId="0" applyFont="1" applyFill="1" applyAlignment="1">
      <alignment horizontal="center" vertical="center"/>
    </xf>
    <xf numFmtId="49" fontId="15" fillId="5" borderId="0" xfId="0" applyNumberFormat="1" applyFont="1" applyFill="1" applyAlignment="1">
      <alignment horizontal="right"/>
    </xf>
    <xf numFmtId="0" fontId="50" fillId="3" borderId="0" xfId="1" applyFont="1" applyFill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3" borderId="0" xfId="1" applyFont="1" applyFill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8" fillId="0" borderId="16" xfId="1" applyFont="1" applyBorder="1" applyAlignment="1" applyProtection="1">
      <alignment horizontal="center" vertical="center"/>
      <protection locked="0"/>
    </xf>
    <xf numFmtId="0" fontId="8" fillId="0" borderId="4" xfId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5" xfId="1" applyFont="1" applyBorder="1" applyAlignment="1" applyProtection="1">
      <alignment horizontal="center" vertical="center"/>
      <protection locked="0"/>
    </xf>
    <xf numFmtId="0" fontId="8" fillId="0" borderId="27" xfId="1" applyFont="1" applyBorder="1" applyAlignment="1" applyProtection="1">
      <alignment horizontal="center" vertical="center"/>
      <protection locked="0"/>
    </xf>
    <xf numFmtId="0" fontId="8" fillId="0" borderId="24" xfId="1" applyFont="1" applyBorder="1" applyAlignment="1">
      <alignment horizontal="center" vertical="center"/>
    </xf>
    <xf numFmtId="1" fontId="8" fillId="0" borderId="4" xfId="1" applyNumberFormat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7" xfId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>
      <alignment horizontal="center" vertical="center"/>
    </xf>
    <xf numFmtId="0" fontId="8" fillId="0" borderId="18" xfId="1" applyFont="1" applyBorder="1" applyAlignment="1" applyProtection="1">
      <alignment horizontal="center" vertical="center"/>
      <protection locked="0"/>
    </xf>
    <xf numFmtId="0" fontId="8" fillId="0" borderId="8" xfId="1" applyFont="1" applyBorder="1" applyAlignment="1" applyProtection="1">
      <alignment horizontal="left" vertical="center"/>
      <protection locked="0"/>
    </xf>
    <xf numFmtId="0" fontId="8" fillId="0" borderId="8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0" fontId="8" fillId="0" borderId="8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52" fillId="0" borderId="10" xfId="1" applyFont="1" applyBorder="1" applyAlignment="1">
      <alignment horizontal="center" vertical="center"/>
    </xf>
    <xf numFmtId="0" fontId="52" fillId="0" borderId="28" xfId="1" applyFont="1" applyBorder="1" applyAlignment="1">
      <alignment horizontal="center" vertical="center"/>
    </xf>
    <xf numFmtId="0" fontId="16" fillId="0" borderId="26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/>
    </xf>
    <xf numFmtId="0" fontId="16" fillId="0" borderId="28" xfId="1" applyFont="1" applyBorder="1" applyAlignment="1">
      <alignment horizontal="center" vertical="center"/>
    </xf>
    <xf numFmtId="0" fontId="16" fillId="0" borderId="14" xfId="1" applyFont="1" applyBorder="1" applyAlignment="1">
      <alignment horizontal="center" vertical="center"/>
    </xf>
    <xf numFmtId="0" fontId="12" fillId="0" borderId="50" xfId="1" applyFont="1" applyBorder="1" applyAlignment="1">
      <alignment vertical="center" wrapText="1"/>
    </xf>
    <xf numFmtId="0" fontId="12" fillId="0" borderId="0" xfId="1" applyFont="1" applyAlignment="1">
      <alignment vertical="center" wrapText="1"/>
    </xf>
    <xf numFmtId="0" fontId="12" fillId="0" borderId="51" xfId="1" applyFont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0" fontId="12" fillId="0" borderId="51" xfId="1" applyFont="1" applyBorder="1" applyAlignment="1">
      <alignment horizontal="center" vertical="center" wrapText="1"/>
    </xf>
    <xf numFmtId="0" fontId="8" fillId="0" borderId="50" xfId="1" applyFont="1" applyBorder="1" applyAlignment="1" applyProtection="1">
      <alignment horizontal="center"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51" xfId="1" applyFont="1" applyBorder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1" fontId="8" fillId="0" borderId="0" xfId="1" applyNumberFormat="1" applyFont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46" fillId="0" borderId="0" xfId="1" applyFont="1" applyAlignment="1">
      <alignment horizontal="center" vertical="center"/>
    </xf>
    <xf numFmtId="0" fontId="12" fillId="0" borderId="51" xfId="1" applyFont="1" applyBorder="1" applyAlignment="1">
      <alignment vertical="center"/>
    </xf>
    <xf numFmtId="0" fontId="8" fillId="0" borderId="52" xfId="1" applyFont="1" applyBorder="1" applyAlignment="1" applyProtection="1">
      <alignment horizontal="center" vertical="center"/>
      <protection locked="0"/>
    </xf>
    <xf numFmtId="0" fontId="8" fillId="0" borderId="14" xfId="1" applyFont="1" applyBorder="1" applyAlignment="1">
      <alignment horizontal="center" vertical="center"/>
    </xf>
    <xf numFmtId="0" fontId="8" fillId="0" borderId="14" xfId="1" applyFont="1" applyBorder="1" applyAlignment="1">
      <alignment vertical="center"/>
    </xf>
    <xf numFmtId="0" fontId="29" fillId="0" borderId="0" xfId="0" applyFont="1"/>
    <xf numFmtId="0" fontId="9" fillId="0" borderId="22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1" fillId="3" borderId="0" xfId="0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 vertical="center" wrapText="1"/>
    </xf>
    <xf numFmtId="0" fontId="56" fillId="3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 vertical="center"/>
    </xf>
    <xf numFmtId="0" fontId="48" fillId="5" borderId="0" xfId="0" applyFont="1" applyFill="1" applyAlignment="1">
      <alignment horizontal="center" vertical="center" wrapText="1"/>
    </xf>
    <xf numFmtId="0" fontId="41" fillId="5" borderId="0" xfId="0" applyFont="1" applyFill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57" fillId="10" borderId="0" xfId="0" applyFont="1" applyFill="1"/>
    <xf numFmtId="0" fontId="16" fillId="11" borderId="0" xfId="0" applyFont="1" applyFill="1"/>
    <xf numFmtId="0" fontId="58" fillId="11" borderId="0" xfId="0" applyFont="1" applyFill="1"/>
    <xf numFmtId="0" fontId="59" fillId="12" borderId="0" xfId="0" applyFont="1" applyFill="1" applyAlignment="1">
      <alignment horizontal="center" vertical="center" wrapText="1"/>
    </xf>
    <xf numFmtId="0" fontId="16" fillId="0" borderId="39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16" fillId="0" borderId="6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33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2" fontId="17" fillId="0" borderId="0" xfId="0" applyNumberFormat="1" applyFont="1" applyAlignment="1" applyProtection="1">
      <alignment horizontal="left"/>
      <protection locked="0"/>
    </xf>
    <xf numFmtId="0" fontId="17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17" fillId="0" borderId="11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12" fillId="0" borderId="1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2" fillId="0" borderId="4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/>
      <protection locked="0"/>
    </xf>
    <xf numFmtId="0" fontId="12" fillId="0" borderId="48" xfId="0" applyFont="1" applyBorder="1" applyAlignment="1" applyProtection="1">
      <alignment horizontal="center" vertical="center"/>
      <protection locked="0"/>
    </xf>
    <xf numFmtId="0" fontId="12" fillId="0" borderId="15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12" fillId="0" borderId="55" xfId="1" applyFont="1" applyBorder="1" applyAlignment="1">
      <alignment horizontal="center" vertical="center" wrapText="1"/>
    </xf>
    <xf numFmtId="0" fontId="17" fillId="0" borderId="11" xfId="1" applyFont="1" applyBorder="1" applyAlignment="1">
      <alignment horizontal="center" vertical="center"/>
    </xf>
    <xf numFmtId="0" fontId="17" fillId="0" borderId="41" xfId="1" applyFont="1" applyBorder="1" applyAlignment="1">
      <alignment horizontal="center" vertical="center"/>
    </xf>
    <xf numFmtId="0" fontId="17" fillId="0" borderId="12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49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6" fillId="0" borderId="34" xfId="1" applyFont="1" applyBorder="1" applyAlignment="1" applyProtection="1">
      <alignment horizontal="center" vertical="center"/>
      <protection locked="0"/>
    </xf>
    <xf numFmtId="0" fontId="16" fillId="0" borderId="35" xfId="1" applyFont="1" applyBorder="1" applyAlignment="1" applyProtection="1">
      <alignment horizontal="center" vertical="center"/>
      <protection locked="0"/>
    </xf>
    <xf numFmtId="0" fontId="9" fillId="0" borderId="33" xfId="1" applyFont="1" applyBorder="1" applyAlignment="1">
      <alignment horizontal="center" vertical="center"/>
    </xf>
    <xf numFmtId="0" fontId="9" fillId="0" borderId="53" xfId="1" applyFont="1" applyBorder="1" applyAlignment="1">
      <alignment horizontal="center" vertical="center"/>
    </xf>
    <xf numFmtId="0" fontId="9" fillId="0" borderId="54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52" xfId="1" applyFont="1" applyBorder="1" applyAlignment="1">
      <alignment horizontal="center" vertical="center"/>
    </xf>
    <xf numFmtId="0" fontId="9" fillId="0" borderId="34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53" fillId="0" borderId="50" xfId="1" applyFont="1" applyBorder="1" applyAlignment="1">
      <alignment horizontal="center" vertical="center" wrapText="1"/>
    </xf>
    <xf numFmtId="0" fontId="53" fillId="0" borderId="0" xfId="1" applyFont="1" applyAlignment="1">
      <alignment horizontal="center" vertical="center" wrapText="1"/>
    </xf>
    <xf numFmtId="0" fontId="53" fillId="0" borderId="51" xfId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97"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EE0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Display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</xdr:colOff>
      <xdr:row>4</xdr:row>
      <xdr:rowOff>144118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287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onf. dr. ing. Chirita Bogdan Alexandru" id="{93636F42-2CF4-46AC-BBF2-047C4E0AE998}" userId="S::chib@edu.ub.ro::c25b74d6-bbae-4761-b203-aa41ef735d34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70D94B-B163-4666-8F25-F34E60A200C1}" name="Table1" displayName="Table1" ref="E1:I54" totalsRowShown="0" headerRowDxfId="96">
  <autoFilter ref="E1:I54" xr:uid="{3170D94B-B163-4666-8F25-F34E60A200C1}"/>
  <tableColumns count="5">
    <tableColumn id="1" xr3:uid="{AE80B409-57CD-4795-9AB4-2F38440327F7}" name="DirectoriDep"/>
    <tableColumn id="2" xr3:uid="{468AF946-2721-4034-9496-C223789E8DFA}" name="Ciclul de studii" dataDxfId="95"/>
    <tableColumn id="3" xr3:uid="{F326275D-937F-4655-9ACF-C29E5A7FB16C}" name="Forma de învățământ" dataDxfId="94"/>
    <tableColumn id="4" xr3:uid="{5673F77A-D025-40C0-8B74-14E6634BAFD7}" name="Domeniul"/>
    <tableColumn id="5" xr3:uid="{D62A5469-822D-4EFE-8D64-1DFEF8222730}" name="Programul de studii" dataDxfId="9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306561-5495-4020-86A1-C671306C6FC6}" name="Table2" displayName="Table2" ref="D1:D6" totalsRowShown="0" headerRowDxfId="92" dataDxfId="91">
  <autoFilter ref="D1:D6" xr:uid="{49306561-5495-4020-86A1-C671306C6FC6}"/>
  <tableColumns count="1">
    <tableColumn id="1" xr3:uid="{E1F17CA6-4E22-459E-BF5F-BD8186E8CBEF}" name="Departamente" dataDxfId="9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C5DCA8-2248-4FDF-9BC7-2BC3A853A7C9}" name="Table3" displayName="Table3" ref="B1:C6" totalsRowShown="0" headerRowDxfId="89" dataDxfId="88">
  <autoFilter ref="B1:C6" xr:uid="{2BC5DCA8-2248-4FDF-9BC7-2BC3A853A7C9}"/>
  <tableColumns count="2">
    <tableColumn id="1" xr3:uid="{D5F2C341-8834-4F4E-AEA1-07DB7742A793}" name="Facultatea" dataDxfId="87"/>
    <tableColumn id="2" xr3:uid="{2B9F4F5D-CB35-4DB6-9E18-D159CDEE4217}" name="Decani" dataDxfId="86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10" dT="2025-07-07T13:07:05.95" personId="{93636F42-2CF4-46AC-BBF2-047C4E0AE998}" id="{AC4908C2-E4B8-4D0E-957E-91CEB907EAE1}">
    <text>Se completează cu inițialele programul de studiu pentru a genera codul disciplinelor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S10" dT="2025-07-07T13:07:05.95" personId="{93636F42-2CF4-46AC-BBF2-047C4E0AE998}" id="{DC7A186D-7A45-47DF-8A46-D0FD69AB184A}">
    <text>Se completează cu inițialele programul de studiu pentru a genera codul disciplinelor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184"/>
  <sheetViews>
    <sheetView showGridLines="0" zoomScaleNormal="100" workbookViewId="0">
      <selection activeCell="H45" sqref="H45"/>
    </sheetView>
  </sheetViews>
  <sheetFormatPr defaultRowHeight="13.8" x14ac:dyDescent="0.3"/>
  <cols>
    <col min="1" max="1" width="6" style="13" customWidth="1"/>
    <col min="2" max="2" width="8.88671875" style="13"/>
    <col min="3" max="3" width="11.44140625" style="13" customWidth="1"/>
    <col min="4" max="6" width="8.88671875" style="13"/>
    <col min="7" max="8" width="9.6640625" style="13" customWidth="1"/>
    <col min="9" max="9" width="8.88671875" style="13"/>
    <col min="10" max="10" width="12" style="13" customWidth="1"/>
    <col min="11" max="25" width="9.109375" style="20"/>
    <col min="26" max="16384" width="8.88671875" style="13"/>
  </cols>
  <sheetData>
    <row r="1" spans="1:25" ht="15" customHeight="1" x14ac:dyDescent="0.3"/>
    <row r="2" spans="1:25" s="8" customFormat="1" ht="15" customHeight="1" x14ac:dyDescent="0.35">
      <c r="D2" s="9" t="s">
        <v>76</v>
      </c>
      <c r="E2" s="291"/>
      <c r="F2" s="291"/>
      <c r="G2" s="291"/>
      <c r="H2" s="291"/>
      <c r="I2" s="291"/>
      <c r="J2" s="291"/>
      <c r="K2" s="10"/>
      <c r="S2" s="10"/>
      <c r="T2" s="10"/>
      <c r="U2" s="10"/>
      <c r="V2" s="10"/>
      <c r="W2" s="10"/>
      <c r="X2" s="10"/>
      <c r="Y2" s="10"/>
    </row>
    <row r="3" spans="1:25" s="8" customFormat="1" ht="15" customHeight="1" x14ac:dyDescent="0.35">
      <c r="D3" s="22" t="s">
        <v>16</v>
      </c>
      <c r="E3" s="291"/>
      <c r="F3" s="291"/>
      <c r="G3" s="291"/>
      <c r="H3" s="291"/>
      <c r="I3" s="291"/>
      <c r="J3" s="291"/>
      <c r="K3" s="10"/>
      <c r="S3" s="10"/>
      <c r="T3" s="10"/>
      <c r="U3" s="10"/>
      <c r="V3" s="10"/>
      <c r="W3" s="10"/>
      <c r="X3" s="10"/>
      <c r="Y3" s="10"/>
    </row>
    <row r="4" spans="1:25" ht="15" customHeight="1" x14ac:dyDescent="0.3">
      <c r="D4" s="318"/>
      <c r="E4" s="318"/>
      <c r="F4" s="318"/>
      <c r="G4" s="318"/>
      <c r="H4" s="318"/>
      <c r="I4" s="318"/>
      <c r="J4" s="318"/>
      <c r="L4" s="13"/>
      <c r="M4" s="303" t="s">
        <v>215</v>
      </c>
      <c r="N4" s="303"/>
      <c r="O4" s="303"/>
      <c r="P4" s="303"/>
      <c r="Q4" s="303"/>
      <c r="R4" s="13"/>
    </row>
    <row r="5" spans="1:25" ht="15" customHeight="1" x14ac:dyDescent="0.3">
      <c r="L5" s="13"/>
      <c r="M5" s="13"/>
      <c r="N5" s="13"/>
      <c r="O5" s="13"/>
      <c r="P5" s="13"/>
      <c r="Q5" s="13"/>
      <c r="R5" s="13"/>
    </row>
    <row r="6" spans="1:25" ht="15" customHeight="1" x14ac:dyDescent="0.3">
      <c r="D6" s="11" t="s">
        <v>107</v>
      </c>
      <c r="F6" s="11"/>
      <c r="H6" s="11" t="s">
        <v>39</v>
      </c>
      <c r="L6" s="13"/>
      <c r="M6" s="305" t="s">
        <v>216</v>
      </c>
      <c r="N6" s="304"/>
      <c r="O6" s="304"/>
      <c r="P6" s="304"/>
      <c r="Q6" s="304"/>
      <c r="R6" s="13"/>
    </row>
    <row r="7" spans="1:25" ht="15" customHeight="1" x14ac:dyDescent="0.3">
      <c r="F7" s="11"/>
      <c r="H7" s="11" t="s">
        <v>157</v>
      </c>
      <c r="I7" s="19"/>
      <c r="L7" s="13"/>
      <c r="M7" s="13"/>
      <c r="N7" s="13"/>
      <c r="O7" s="13"/>
      <c r="P7" s="13"/>
      <c r="Q7" s="13"/>
      <c r="R7" s="13"/>
    </row>
    <row r="8" spans="1:25" ht="15" customHeight="1" x14ac:dyDescent="0.3">
      <c r="F8" s="11"/>
      <c r="I8" s="19"/>
      <c r="L8" s="13"/>
      <c r="M8" s="13"/>
      <c r="N8" s="13"/>
      <c r="O8" s="13"/>
      <c r="P8" s="13"/>
      <c r="Q8" s="13"/>
      <c r="R8" s="13"/>
    </row>
    <row r="9" spans="1:25" s="12" customFormat="1" ht="15" customHeight="1" x14ac:dyDescent="0.3">
      <c r="A9" s="12" t="s">
        <v>74</v>
      </c>
      <c r="K9" s="15"/>
      <c r="S9" s="15"/>
      <c r="T9" s="15"/>
      <c r="U9" s="15"/>
      <c r="V9" s="15"/>
      <c r="W9" s="15"/>
      <c r="X9" s="15"/>
      <c r="Y9" s="15"/>
    </row>
    <row r="10" spans="1:25" s="12" customFormat="1" ht="15" customHeight="1" x14ac:dyDescent="0.3">
      <c r="B10" s="17" t="s">
        <v>93</v>
      </c>
      <c r="D10" s="18" t="s">
        <v>99</v>
      </c>
      <c r="G10" s="38"/>
      <c r="H10" s="38"/>
      <c r="J10" s="38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12" customFormat="1" ht="15" customHeight="1" x14ac:dyDescent="0.3">
      <c r="B11" s="17" t="s">
        <v>41</v>
      </c>
      <c r="D11" s="317"/>
      <c r="E11" s="317"/>
      <c r="F11" s="317"/>
      <c r="G11" s="317"/>
      <c r="H11" s="30"/>
      <c r="J11" s="30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ht="15" customHeight="1" x14ac:dyDescent="0.3">
      <c r="B12" s="39" t="s">
        <v>17</v>
      </c>
      <c r="C12" s="12"/>
      <c r="D12" s="321"/>
      <c r="E12" s="321"/>
      <c r="F12" s="321"/>
      <c r="G12" s="321"/>
      <c r="H12" s="321"/>
      <c r="I12" s="321"/>
      <c r="J12" s="321"/>
    </row>
    <row r="13" spans="1:25" ht="15" customHeight="1" x14ac:dyDescent="0.3">
      <c r="B13" s="17" t="s">
        <v>94</v>
      </c>
      <c r="C13" s="12"/>
      <c r="D13" s="321"/>
      <c r="E13" s="321"/>
      <c r="F13" s="321"/>
      <c r="G13" s="321"/>
      <c r="H13" s="321"/>
      <c r="I13" s="321"/>
      <c r="J13" s="321"/>
    </row>
    <row r="14" spans="1:25" ht="15" customHeight="1" x14ac:dyDescent="0.3">
      <c r="C14" s="14"/>
    </row>
    <row r="15" spans="1:25" ht="15" customHeight="1" x14ac:dyDescent="0.3">
      <c r="D15" s="37"/>
    </row>
    <row r="16" spans="1:25" ht="15" customHeight="1" x14ac:dyDescent="0.3">
      <c r="D16" s="14"/>
    </row>
    <row r="17" spans="1:25" s="12" customFormat="1" ht="15" customHeight="1" x14ac:dyDescent="0.3">
      <c r="B17" s="12" t="s">
        <v>42</v>
      </c>
      <c r="D17" s="30" t="s">
        <v>95</v>
      </c>
      <c r="F17" s="40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s="12" customFormat="1" ht="15" customHeight="1" x14ac:dyDescent="0.3">
      <c r="B18" s="12" t="s">
        <v>43</v>
      </c>
      <c r="D18" s="30" t="s">
        <v>96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s="12" customFormat="1" ht="15" customHeight="1" x14ac:dyDescent="0.3">
      <c r="B19" s="41" t="s">
        <v>44</v>
      </c>
      <c r="D19" s="319" t="s">
        <v>98</v>
      </c>
      <c r="E19" s="319"/>
      <c r="F19" s="319"/>
      <c r="G19" s="319"/>
      <c r="H19" s="319"/>
      <c r="I19" s="319"/>
      <c r="J19" s="319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5" s="12" customFormat="1" ht="15" customHeight="1" x14ac:dyDescent="0.3">
      <c r="B20" s="12" t="s">
        <v>45</v>
      </c>
      <c r="D20" s="317" t="s">
        <v>87</v>
      </c>
      <c r="E20" s="317"/>
      <c r="F20" s="317"/>
      <c r="G20" s="317"/>
      <c r="H20" s="317"/>
      <c r="I20" s="317"/>
      <c r="J20" s="317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5" ht="15" customHeight="1" x14ac:dyDescent="0.3"/>
    <row r="22" spans="1:25" ht="15" customHeight="1" x14ac:dyDescent="0.3"/>
    <row r="23" spans="1:25" ht="15" customHeight="1" x14ac:dyDescent="0.35">
      <c r="F23" s="42" t="s">
        <v>18</v>
      </c>
    </row>
    <row r="24" spans="1:25" ht="15" customHeight="1" x14ac:dyDescent="0.3"/>
    <row r="25" spans="1:25" ht="15" customHeight="1" x14ac:dyDescent="0.3">
      <c r="A25" s="320" t="s">
        <v>100</v>
      </c>
      <c r="B25" s="320"/>
      <c r="C25" s="320"/>
      <c r="D25" s="320"/>
      <c r="E25" s="320"/>
      <c r="F25" s="320"/>
      <c r="G25" s="320"/>
      <c r="H25" s="320"/>
      <c r="I25" s="320"/>
      <c r="J25" s="320"/>
    </row>
    <row r="26" spans="1:25" ht="15" customHeight="1" thickBot="1" x14ac:dyDescent="0.35"/>
    <row r="27" spans="1:25" s="43" customFormat="1" ht="15" customHeight="1" x14ac:dyDescent="0.25">
      <c r="C27" s="311" t="s">
        <v>46</v>
      </c>
      <c r="D27" s="313" t="s">
        <v>51</v>
      </c>
      <c r="E27" s="314"/>
      <c r="F27" s="313" t="s">
        <v>54</v>
      </c>
      <c r="G27" s="314"/>
      <c r="H27" s="315" t="s">
        <v>57</v>
      </c>
      <c r="I27" s="310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</row>
    <row r="28" spans="1:25" s="43" customFormat="1" ht="15" customHeight="1" thickBot="1" x14ac:dyDescent="0.3">
      <c r="C28" s="312"/>
      <c r="D28" s="58" t="s">
        <v>52</v>
      </c>
      <c r="E28" s="292" t="s">
        <v>53</v>
      </c>
      <c r="F28" s="58" t="s">
        <v>55</v>
      </c>
      <c r="G28" s="292" t="s">
        <v>56</v>
      </c>
      <c r="H28" s="316"/>
      <c r="I28" s="310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</row>
    <row r="29" spans="1:25" ht="15" customHeight="1" x14ac:dyDescent="0.3">
      <c r="C29" s="45" t="s">
        <v>47</v>
      </c>
      <c r="D29" s="28"/>
      <c r="E29" s="46"/>
      <c r="F29" s="28"/>
      <c r="G29" s="46"/>
      <c r="H29" s="307"/>
    </row>
    <row r="30" spans="1:25" ht="15" customHeight="1" x14ac:dyDescent="0.3">
      <c r="C30" s="47" t="s">
        <v>48</v>
      </c>
      <c r="D30" s="48"/>
      <c r="E30" s="49"/>
      <c r="F30" s="48"/>
      <c r="G30" s="49"/>
      <c r="H30" s="308"/>
    </row>
    <row r="31" spans="1:25" ht="15" customHeight="1" x14ac:dyDescent="0.3">
      <c r="C31" s="47" t="s">
        <v>49</v>
      </c>
      <c r="D31" s="48"/>
      <c r="E31" s="49"/>
      <c r="F31" s="48"/>
      <c r="G31" s="49"/>
      <c r="H31" s="308"/>
    </row>
    <row r="32" spans="1:25" ht="15" customHeight="1" thickBot="1" x14ac:dyDescent="0.35">
      <c r="C32" s="50" t="s">
        <v>50</v>
      </c>
      <c r="D32" s="51"/>
      <c r="E32" s="52"/>
      <c r="F32" s="51"/>
      <c r="G32" s="52"/>
      <c r="H32" s="309"/>
    </row>
    <row r="33" spans="2:25" ht="15" customHeight="1" x14ac:dyDescent="0.3"/>
    <row r="34" spans="2:25" ht="15" customHeight="1" x14ac:dyDescent="0.3"/>
    <row r="35" spans="2:25" ht="15" customHeight="1" x14ac:dyDescent="0.3"/>
    <row r="36" spans="2:25" ht="15" customHeight="1" x14ac:dyDescent="0.3">
      <c r="F36" s="293" t="s">
        <v>58</v>
      </c>
    </row>
    <row r="37" spans="2:25" ht="15" customHeight="1" thickBot="1" x14ac:dyDescent="0.35"/>
    <row r="38" spans="2:25" ht="15" customHeight="1" x14ac:dyDescent="0.3">
      <c r="E38" s="53" t="s">
        <v>46</v>
      </c>
      <c r="F38" s="54" t="s">
        <v>52</v>
      </c>
      <c r="G38" s="55" t="s">
        <v>53</v>
      </c>
      <c r="H38" s="19"/>
    </row>
    <row r="39" spans="2:25" ht="15" customHeight="1" x14ac:dyDescent="0.3">
      <c r="E39" s="56" t="s">
        <v>47</v>
      </c>
      <c r="F39" s="57">
        <f>'AN I'!I$28</f>
        <v>0</v>
      </c>
      <c r="G39" s="49">
        <f>'AN I'!I$42</f>
        <v>0</v>
      </c>
      <c r="H39" s="19"/>
    </row>
    <row r="40" spans="2:25" ht="15" customHeight="1" x14ac:dyDescent="0.3">
      <c r="E40" s="56" t="s">
        <v>48</v>
      </c>
      <c r="F40" s="57">
        <f>'AN II'!I$28</f>
        <v>0</v>
      </c>
      <c r="G40" s="49">
        <f>'AN I'!I$42</f>
        <v>0</v>
      </c>
      <c r="H40" s="19"/>
    </row>
    <row r="41" spans="2:25" ht="15" customHeight="1" x14ac:dyDescent="0.3">
      <c r="E41" s="56" t="s">
        <v>49</v>
      </c>
      <c r="F41" s="57">
        <f>'AN III'!I$28</f>
        <v>0</v>
      </c>
      <c r="G41" s="49">
        <f>'AN III'!I$42</f>
        <v>0</v>
      </c>
      <c r="H41" s="19"/>
    </row>
    <row r="42" spans="2:25" ht="15" customHeight="1" thickBot="1" x14ac:dyDescent="0.35">
      <c r="E42" s="58" t="s">
        <v>50</v>
      </c>
      <c r="F42" s="59">
        <f>'AN IV'!I$28</f>
        <v>0</v>
      </c>
      <c r="G42" s="52">
        <f>'AN IV'!I$42</f>
        <v>0</v>
      </c>
      <c r="H42" s="19"/>
    </row>
    <row r="43" spans="2:25" ht="15" customHeight="1" x14ac:dyDescent="0.3"/>
    <row r="44" spans="2:25" ht="15" customHeight="1" x14ac:dyDescent="0.3"/>
    <row r="45" spans="2:25" ht="15" customHeight="1" x14ac:dyDescent="0.3"/>
    <row r="46" spans="2:25" ht="15" customHeight="1" x14ac:dyDescent="0.3"/>
    <row r="47" spans="2:25" s="60" customFormat="1" ht="15" customHeight="1" x14ac:dyDescent="0.3">
      <c r="B47" s="16" t="s">
        <v>40</v>
      </c>
      <c r="C47" s="19"/>
      <c r="D47" s="13"/>
      <c r="E47" s="32"/>
      <c r="G47" s="19"/>
      <c r="H47" s="19"/>
      <c r="I47" s="19" t="s">
        <v>77</v>
      </c>
      <c r="J47" s="19"/>
      <c r="K47" s="61"/>
      <c r="L47" s="61"/>
      <c r="M47" s="62"/>
      <c r="N47" s="61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</row>
    <row r="48" spans="2:25" s="60" customFormat="1" ht="15" customHeight="1" x14ac:dyDescent="0.25">
      <c r="B48" s="16"/>
      <c r="C48" s="19"/>
      <c r="D48" s="19"/>
      <c r="E48" s="32"/>
      <c r="F48" s="32"/>
      <c r="G48" s="19"/>
      <c r="K48" s="61"/>
      <c r="L48" s="61"/>
      <c r="M48" s="61"/>
      <c r="N48" s="61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</row>
    <row r="49" spans="1:10" ht="15" customHeight="1" x14ac:dyDescent="0.3">
      <c r="A49" s="31"/>
      <c r="F49" s="32"/>
      <c r="H49" s="63"/>
      <c r="J49" s="29"/>
    </row>
    <row r="50" spans="1:10" ht="15" customHeight="1" x14ac:dyDescent="0.3">
      <c r="H50" s="60"/>
      <c r="I50" s="34"/>
    </row>
    <row r="51" spans="1:10" s="20" customFormat="1" x14ac:dyDescent="0.3">
      <c r="A51" s="36"/>
      <c r="B51" s="36"/>
      <c r="C51" s="36"/>
      <c r="D51" s="36"/>
      <c r="E51" s="36"/>
      <c r="F51" s="36"/>
      <c r="G51" s="36"/>
      <c r="H51" s="36"/>
      <c r="I51" s="36"/>
      <c r="J51" s="36"/>
    </row>
    <row r="52" spans="1:10" s="20" customFormat="1" x14ac:dyDescent="0.3"/>
    <row r="53" spans="1:10" s="20" customFormat="1" x14ac:dyDescent="0.3"/>
    <row r="54" spans="1:10" s="20" customFormat="1" x14ac:dyDescent="0.3"/>
    <row r="55" spans="1:10" s="20" customFormat="1" x14ac:dyDescent="0.3"/>
    <row r="56" spans="1:10" s="20" customFormat="1" x14ac:dyDescent="0.3"/>
    <row r="57" spans="1:10" s="20" customFormat="1" x14ac:dyDescent="0.3"/>
    <row r="58" spans="1:10" s="20" customFormat="1" x14ac:dyDescent="0.3"/>
    <row r="59" spans="1:10" s="20" customFormat="1" x14ac:dyDescent="0.3"/>
    <row r="60" spans="1:10" s="20" customFormat="1" x14ac:dyDescent="0.3"/>
    <row r="61" spans="1:10" s="20" customFormat="1" x14ac:dyDescent="0.3"/>
    <row r="62" spans="1:10" s="20" customFormat="1" x14ac:dyDescent="0.3"/>
    <row r="63" spans="1:10" s="20" customFormat="1" x14ac:dyDescent="0.3"/>
    <row r="64" spans="1:10" s="20" customFormat="1" x14ac:dyDescent="0.3"/>
    <row r="65" s="20" customFormat="1" x14ac:dyDescent="0.3"/>
    <row r="66" s="20" customFormat="1" x14ac:dyDescent="0.3"/>
    <row r="67" s="20" customFormat="1" x14ac:dyDescent="0.3"/>
    <row r="68" s="20" customFormat="1" x14ac:dyDescent="0.3"/>
    <row r="69" s="20" customFormat="1" x14ac:dyDescent="0.3"/>
    <row r="70" s="20" customFormat="1" x14ac:dyDescent="0.3"/>
    <row r="71" s="20" customFormat="1" x14ac:dyDescent="0.3"/>
    <row r="72" s="20" customFormat="1" x14ac:dyDescent="0.3"/>
    <row r="73" s="20" customFormat="1" x14ac:dyDescent="0.3"/>
    <row r="74" s="20" customFormat="1" x14ac:dyDescent="0.3"/>
    <row r="75" s="20" customFormat="1" x14ac:dyDescent="0.3"/>
    <row r="76" s="20" customFormat="1" x14ac:dyDescent="0.3"/>
    <row r="77" s="20" customFormat="1" x14ac:dyDescent="0.3"/>
    <row r="78" s="20" customFormat="1" x14ac:dyDescent="0.3"/>
    <row r="79" s="20" customFormat="1" x14ac:dyDescent="0.3"/>
    <row r="80" s="20" customFormat="1" x14ac:dyDescent="0.3"/>
    <row r="81" s="20" customFormat="1" x14ac:dyDescent="0.3"/>
    <row r="82" s="20" customFormat="1" x14ac:dyDescent="0.3"/>
    <row r="83" s="20" customFormat="1" x14ac:dyDescent="0.3"/>
    <row r="84" s="20" customFormat="1" x14ac:dyDescent="0.3"/>
    <row r="85" s="20" customFormat="1" x14ac:dyDescent="0.3"/>
    <row r="86" s="20" customFormat="1" x14ac:dyDescent="0.3"/>
    <row r="87" s="20" customFormat="1" x14ac:dyDescent="0.3"/>
    <row r="88" s="20" customFormat="1" x14ac:dyDescent="0.3"/>
    <row r="89" s="20" customFormat="1" x14ac:dyDescent="0.3"/>
    <row r="90" s="20" customFormat="1" x14ac:dyDescent="0.3"/>
    <row r="91" s="20" customFormat="1" x14ac:dyDescent="0.3"/>
    <row r="92" s="20" customFormat="1" x14ac:dyDescent="0.3"/>
    <row r="93" s="20" customFormat="1" x14ac:dyDescent="0.3"/>
    <row r="94" s="20" customFormat="1" x14ac:dyDescent="0.3"/>
    <row r="95" s="20" customFormat="1" x14ac:dyDescent="0.3"/>
    <row r="96" s="20" customFormat="1" x14ac:dyDescent="0.3"/>
    <row r="97" s="20" customFormat="1" x14ac:dyDescent="0.3"/>
    <row r="98" s="20" customFormat="1" x14ac:dyDescent="0.3"/>
    <row r="99" s="20" customFormat="1" x14ac:dyDescent="0.3"/>
    <row r="100" s="20" customFormat="1" x14ac:dyDescent="0.3"/>
    <row r="101" s="20" customFormat="1" x14ac:dyDescent="0.3"/>
    <row r="102" s="20" customFormat="1" x14ac:dyDescent="0.3"/>
    <row r="103" s="20" customFormat="1" x14ac:dyDescent="0.3"/>
    <row r="104" s="20" customFormat="1" x14ac:dyDescent="0.3"/>
    <row r="105" s="20" customFormat="1" x14ac:dyDescent="0.3"/>
    <row r="106" s="20" customFormat="1" x14ac:dyDescent="0.3"/>
    <row r="107" s="20" customFormat="1" x14ac:dyDescent="0.3"/>
    <row r="108" s="20" customFormat="1" x14ac:dyDescent="0.3"/>
    <row r="109" s="20" customFormat="1" x14ac:dyDescent="0.3"/>
    <row r="110" s="20" customFormat="1" x14ac:dyDescent="0.3"/>
    <row r="111" s="20" customFormat="1" x14ac:dyDescent="0.3"/>
    <row r="112" s="20" customFormat="1" x14ac:dyDescent="0.3"/>
    <row r="113" s="20" customFormat="1" x14ac:dyDescent="0.3"/>
    <row r="114" s="20" customFormat="1" x14ac:dyDescent="0.3"/>
    <row r="115" s="20" customFormat="1" x14ac:dyDescent="0.3"/>
    <row r="116" s="20" customFormat="1" x14ac:dyDescent="0.3"/>
    <row r="117" s="20" customFormat="1" x14ac:dyDescent="0.3"/>
    <row r="118" s="20" customFormat="1" x14ac:dyDescent="0.3"/>
    <row r="119" s="20" customFormat="1" x14ac:dyDescent="0.3"/>
    <row r="120" s="20" customFormat="1" x14ac:dyDescent="0.3"/>
    <row r="121" s="20" customFormat="1" x14ac:dyDescent="0.3"/>
    <row r="122" s="20" customFormat="1" x14ac:dyDescent="0.3"/>
    <row r="123" s="20" customFormat="1" x14ac:dyDescent="0.3"/>
    <row r="124" s="20" customFormat="1" x14ac:dyDescent="0.3"/>
    <row r="125" s="20" customFormat="1" x14ac:dyDescent="0.3"/>
    <row r="126" s="20" customFormat="1" x14ac:dyDescent="0.3"/>
    <row r="127" s="20" customFormat="1" x14ac:dyDescent="0.3"/>
    <row r="128" s="20" customFormat="1" x14ac:dyDescent="0.3"/>
    <row r="129" s="20" customFormat="1" x14ac:dyDescent="0.3"/>
    <row r="130" s="20" customFormat="1" x14ac:dyDescent="0.3"/>
    <row r="131" s="20" customFormat="1" x14ac:dyDescent="0.3"/>
    <row r="132" s="20" customFormat="1" x14ac:dyDescent="0.3"/>
    <row r="133" s="20" customFormat="1" x14ac:dyDescent="0.3"/>
    <row r="134" s="20" customFormat="1" x14ac:dyDescent="0.3"/>
    <row r="135" s="20" customFormat="1" x14ac:dyDescent="0.3"/>
    <row r="136" s="20" customFormat="1" x14ac:dyDescent="0.3"/>
    <row r="137" s="20" customFormat="1" x14ac:dyDescent="0.3"/>
    <row r="138" s="20" customFormat="1" x14ac:dyDescent="0.3"/>
    <row r="139" s="20" customFormat="1" x14ac:dyDescent="0.3"/>
    <row r="140" s="20" customFormat="1" x14ac:dyDescent="0.3"/>
    <row r="141" s="20" customFormat="1" x14ac:dyDescent="0.3"/>
    <row r="142" s="20" customFormat="1" x14ac:dyDescent="0.3"/>
    <row r="143" s="20" customFormat="1" x14ac:dyDescent="0.3"/>
    <row r="144" s="20" customFormat="1" x14ac:dyDescent="0.3"/>
    <row r="145" s="20" customFormat="1" x14ac:dyDescent="0.3"/>
    <row r="146" s="20" customFormat="1" x14ac:dyDescent="0.3"/>
    <row r="147" s="20" customFormat="1" x14ac:dyDescent="0.3"/>
    <row r="148" s="20" customFormat="1" x14ac:dyDescent="0.3"/>
    <row r="149" s="20" customFormat="1" x14ac:dyDescent="0.3"/>
    <row r="150" s="20" customFormat="1" x14ac:dyDescent="0.3"/>
    <row r="151" s="20" customFormat="1" x14ac:dyDescent="0.3"/>
    <row r="152" s="20" customFormat="1" x14ac:dyDescent="0.3"/>
    <row r="153" s="20" customFormat="1" x14ac:dyDescent="0.3"/>
    <row r="154" s="20" customFormat="1" x14ac:dyDescent="0.3"/>
    <row r="155" s="20" customFormat="1" x14ac:dyDescent="0.3"/>
    <row r="156" s="20" customFormat="1" x14ac:dyDescent="0.3"/>
    <row r="157" s="20" customFormat="1" x14ac:dyDescent="0.3"/>
    <row r="158" s="20" customFormat="1" x14ac:dyDescent="0.3"/>
    <row r="159" s="20" customFormat="1" x14ac:dyDescent="0.3"/>
    <row r="160" s="20" customFormat="1" x14ac:dyDescent="0.3"/>
    <row r="161" s="20" customFormat="1" x14ac:dyDescent="0.3"/>
    <row r="162" s="20" customFormat="1" x14ac:dyDescent="0.3"/>
    <row r="163" s="20" customFormat="1" x14ac:dyDescent="0.3"/>
    <row r="164" s="20" customFormat="1" x14ac:dyDescent="0.3"/>
    <row r="165" s="20" customFormat="1" x14ac:dyDescent="0.3"/>
    <row r="166" s="20" customFormat="1" x14ac:dyDescent="0.3"/>
    <row r="167" s="20" customFormat="1" x14ac:dyDescent="0.3"/>
    <row r="168" s="20" customFormat="1" x14ac:dyDescent="0.3"/>
    <row r="169" s="20" customFormat="1" x14ac:dyDescent="0.3"/>
    <row r="170" s="20" customFormat="1" x14ac:dyDescent="0.3"/>
    <row r="171" s="20" customFormat="1" x14ac:dyDescent="0.3"/>
    <row r="172" s="20" customFormat="1" x14ac:dyDescent="0.3"/>
    <row r="173" s="20" customFormat="1" x14ac:dyDescent="0.3"/>
    <row r="174" s="20" customFormat="1" x14ac:dyDescent="0.3"/>
    <row r="175" s="20" customFormat="1" x14ac:dyDescent="0.3"/>
    <row r="176" s="20" customFormat="1" x14ac:dyDescent="0.3"/>
    <row r="177" s="20" customFormat="1" x14ac:dyDescent="0.3"/>
    <row r="178" s="20" customFormat="1" x14ac:dyDescent="0.3"/>
    <row r="179" s="20" customFormat="1" x14ac:dyDescent="0.3"/>
    <row r="180" s="20" customFormat="1" x14ac:dyDescent="0.3"/>
    <row r="181" s="20" customFormat="1" x14ac:dyDescent="0.3"/>
    <row r="182" s="20" customFormat="1" x14ac:dyDescent="0.3"/>
    <row r="183" s="20" customFormat="1" x14ac:dyDescent="0.3"/>
    <row r="184" s="20" customFormat="1" x14ac:dyDescent="0.3"/>
  </sheetData>
  <sheetProtection formatCells="0" formatColumns="0" formatRows="0"/>
  <mergeCells count="12">
    <mergeCell ref="D11:G11"/>
    <mergeCell ref="D4:J4"/>
    <mergeCell ref="D19:J19"/>
    <mergeCell ref="A25:J25"/>
    <mergeCell ref="D12:J12"/>
    <mergeCell ref="D13:J13"/>
    <mergeCell ref="D20:J20"/>
    <mergeCell ref="I27:I28"/>
    <mergeCell ref="C27:C28"/>
    <mergeCell ref="D27:E27"/>
    <mergeCell ref="F27:G27"/>
    <mergeCell ref="H27:H28"/>
  </mergeCells>
  <phoneticPr fontId="3" type="noConversion"/>
  <conditionalFormatting sqref="A49">
    <cfRule type="containsBlanks" dxfId="85" priority="5">
      <formula>LEN(TRIM(A49))=0</formula>
    </cfRule>
  </conditionalFormatting>
  <conditionalFormatting sqref="D11:G11">
    <cfRule type="containsBlanks" dxfId="84" priority="3">
      <formula>LEN(TRIM(D11))=0</formula>
    </cfRule>
  </conditionalFormatting>
  <conditionalFormatting sqref="D4:J4">
    <cfRule type="containsBlanks" dxfId="83" priority="11">
      <formula>LEN(TRIM(D4))=0</formula>
    </cfRule>
  </conditionalFormatting>
  <conditionalFormatting sqref="D12:J13">
    <cfRule type="containsBlanks" dxfId="82" priority="8">
      <formula>LEN(TRIM(D12))=0</formula>
    </cfRule>
  </conditionalFormatting>
  <conditionalFormatting sqref="D13:J13">
    <cfRule type="containsText" dxfId="81" priority="6" operator="containsText" text="Alege întâi domeniul">
      <formula>NOT(ISERROR(SEARCH("Alege întâi domeniul",D13)))</formula>
    </cfRule>
  </conditionalFormatting>
  <conditionalFormatting sqref="D20:J20">
    <cfRule type="containsBlanks" dxfId="80" priority="10">
      <formula>LEN(TRIM(D20))=0</formula>
    </cfRule>
  </conditionalFormatting>
  <conditionalFormatting sqref="F39:G42 D29:H32">
    <cfRule type="containsBlanks" dxfId="79" priority="2">
      <formula>LEN(TRIM(D29))=0</formula>
    </cfRule>
  </conditionalFormatting>
  <conditionalFormatting sqref="F39:G42">
    <cfRule type="cellIs" dxfId="78" priority="1" operator="equal">
      <formula>0</formula>
    </cfRule>
  </conditionalFormatting>
  <conditionalFormatting sqref="J49">
    <cfRule type="containsBlanks" dxfId="77" priority="4">
      <formula>LEN(TRIM(J49))=0</formula>
    </cfRule>
  </conditionalFormatting>
  <dataValidations count="3">
    <dataValidation type="list" allowBlank="1" showInputMessage="1" showErrorMessage="1" sqref="D4:J4" xr:uid="{00000000-0002-0000-0000-000004000000}">
      <formula1>Departament</formula1>
    </dataValidation>
    <dataValidation type="list" allowBlank="1" showInputMessage="1" showErrorMessage="1" sqref="A49" xr:uid="{00000000-0002-0000-0000-000005000000}">
      <formula1>Decan</formula1>
    </dataValidation>
    <dataValidation type="list" allowBlank="1" showInputMessage="1" showErrorMessage="1" sqref="J49" xr:uid="{D3DD189B-4686-4F5D-97C2-60FA8E316A87}">
      <formula1>Director</formula1>
    </dataValidation>
  </dataValidations>
  <pageMargins left="0.70866141732283472" right="0.47244094488188981" top="0.39370078740157483" bottom="0.39370078740157483" header="0.15748031496062992" footer="0.19685039370078741"/>
  <pageSetup paperSize="9" scale="74" orientation="portrait" verticalDpi="4294967294" r:id="rId1"/>
  <headerFooter alignWithMargins="0">
    <oddFooter>&amp;LF 83.07/Ed.07_F01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_xlfn.ANCHORARRAY(Nomenclatoare!$L$2)</xm:f>
          </x14:formula1>
          <xm:sqref>D20:J20</xm:sqref>
        </x14:dataValidation>
        <x14:dataValidation type="list" allowBlank="1" showInputMessage="1" showErrorMessage="1" xr:uid="{AD853A2E-BEC7-4E3C-835E-577878B200CF}">
          <x14:formula1>
            <xm:f>_xlfn.ANCHORARRAY(Nomenclatoare!$K$2)</xm:f>
          </x14:formula1>
          <xm:sqref>D11:G11</xm:sqref>
        </x14:dataValidation>
        <x14:dataValidation type="list" allowBlank="1" showInputMessage="1" showErrorMessage="1" xr:uid="{B8F2EAB8-A494-48DE-9DE2-7F215CC90656}">
          <x14:formula1>
            <xm:f>_xlfn.ANCHORARRAY(Nomenclatoare!$N$9)</xm:f>
          </x14:formula1>
          <xm:sqref>D12:J12</xm:sqref>
        </x14:dataValidation>
        <x14:dataValidation type="list" allowBlank="1" showInputMessage="1" showErrorMessage="1" xr:uid="{04DB5C0E-7476-47F7-8721-B1DDDC2547B8}">
          <x14:formula1>
            <xm:f>_xlfn.ANCHORARRAY(Nomenclatoare!$O$9)</xm:f>
          </x14:formula1>
          <xm:sqref>D13:J13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135"/>
  <sheetViews>
    <sheetView zoomScaleNormal="100" workbookViewId="0">
      <selection activeCell="H45" sqref="H45"/>
    </sheetView>
  </sheetViews>
  <sheetFormatPr defaultRowHeight="13.8" outlineLevelCol="1" x14ac:dyDescent="0.3"/>
  <cols>
    <col min="1" max="1" width="6.5546875" style="13" customWidth="1"/>
    <col min="2" max="2" width="10.109375" style="13" customWidth="1"/>
    <col min="3" max="3" width="7.5546875" style="13" customWidth="1"/>
    <col min="4" max="4" width="7" style="13" customWidth="1"/>
    <col min="5" max="5" width="7.6640625" style="13" bestFit="1" customWidth="1"/>
    <col min="6" max="6" width="8.109375" style="13" customWidth="1"/>
    <col min="7" max="12" width="6.44140625" style="13" customWidth="1"/>
    <col min="13" max="13" width="6.109375" style="13" customWidth="1"/>
    <col min="14" max="15" width="9.109375" style="20"/>
    <col min="16" max="25" width="8.88671875" style="20" customWidth="1" outlineLevel="1"/>
    <col min="26" max="26" width="11.109375" style="20" customWidth="1" outlineLevel="1"/>
    <col min="27" max="32" width="9.109375" style="20"/>
    <col min="33" max="16384" width="8.88671875" style="13"/>
  </cols>
  <sheetData>
    <row r="1" spans="1:32" s="41" customFormat="1" ht="15" customHeight="1" x14ac:dyDescent="0.25">
      <c r="B1" s="137" t="s">
        <v>76</v>
      </c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</row>
    <row r="2" spans="1:32" s="41" customFormat="1" ht="15" customHeight="1" x14ac:dyDescent="0.25">
      <c r="B2" s="137" t="s">
        <v>16</v>
      </c>
      <c r="J2" s="328"/>
      <c r="K2" s="328"/>
      <c r="L2" s="328"/>
      <c r="M2" s="328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</row>
    <row r="3" spans="1:32" s="41" customFormat="1" ht="15" customHeight="1" x14ac:dyDescent="0.25">
      <c r="B3" s="69" t="str">
        <f>IF(Pagina1!$D$4="","Departament",Pagina1!$D$4)</f>
        <v>Departament</v>
      </c>
      <c r="J3" s="11"/>
      <c r="K3" s="11"/>
      <c r="L3" s="11"/>
      <c r="M3" s="11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</row>
    <row r="4" spans="1:32" s="41" customFormat="1" ht="15" customHeight="1" x14ac:dyDescent="0.25">
      <c r="B4" s="41" t="s">
        <v>41</v>
      </c>
      <c r="D4" s="142">
        <f>Pagina1!D11</f>
        <v>0</v>
      </c>
      <c r="E4" s="38"/>
      <c r="F4" s="38"/>
      <c r="G4" s="38"/>
      <c r="H4" s="38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</row>
    <row r="5" spans="1:32" s="41" customFormat="1" ht="15" customHeight="1" x14ac:dyDescent="0.25">
      <c r="B5" s="41" t="s">
        <v>17</v>
      </c>
      <c r="D5" s="144">
        <f>Pagina1!D12</f>
        <v>0</v>
      </c>
      <c r="E5" s="38"/>
      <c r="F5" s="38"/>
      <c r="G5" s="38"/>
      <c r="H5" s="38"/>
      <c r="K5" s="329"/>
      <c r="L5" s="329"/>
      <c r="M5" s="3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s="41" customFormat="1" ht="15" customHeight="1" x14ac:dyDescent="0.25">
      <c r="B6" s="130" t="s">
        <v>94</v>
      </c>
      <c r="D6" s="144">
        <f>Pagina1!D13</f>
        <v>0</v>
      </c>
      <c r="E6" s="38"/>
      <c r="F6" s="38"/>
      <c r="G6" s="38"/>
      <c r="H6" s="38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</row>
    <row r="7" spans="1:32" s="41" customFormat="1" ht="15" customHeight="1" x14ac:dyDescent="0.25">
      <c r="B7" s="130"/>
      <c r="D7" s="131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</row>
    <row r="8" spans="1:32" s="41" customFormat="1" ht="15" customHeight="1" x14ac:dyDescent="0.25">
      <c r="C8" s="11" t="s">
        <v>107</v>
      </c>
      <c r="F8" s="11"/>
      <c r="I8" s="11" t="s">
        <v>39</v>
      </c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</row>
    <row r="9" spans="1:32" s="41" customFormat="1" ht="15" customHeight="1" x14ac:dyDescent="0.25">
      <c r="F9" s="11"/>
      <c r="L9" s="141" t="str">
        <f>numerector</f>
        <v>Prof. univ. dr. ing. habil. Carol SCHNAKOVSZKY</v>
      </c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</row>
    <row r="10" spans="1:32" s="41" customFormat="1" ht="15" customHeight="1" x14ac:dyDescent="0.25">
      <c r="B10" s="130"/>
      <c r="D10" s="131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</row>
    <row r="11" spans="1:32" s="38" customFormat="1" ht="15" customHeight="1" x14ac:dyDescent="0.25">
      <c r="D11" s="133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29"/>
      <c r="Z11" s="129"/>
      <c r="AA11" s="129"/>
      <c r="AB11" s="129"/>
      <c r="AC11" s="129"/>
      <c r="AD11" s="129"/>
      <c r="AE11" s="129"/>
      <c r="AF11" s="129"/>
    </row>
    <row r="12" spans="1:32" s="38" customFormat="1" ht="15" customHeight="1" x14ac:dyDescent="0.25">
      <c r="A12" s="330" t="s">
        <v>18</v>
      </c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</row>
    <row r="13" spans="1:32" s="38" customFormat="1" ht="15" customHeight="1" x14ac:dyDescent="0.25">
      <c r="A13" s="328" t="str">
        <f>Pagina1!A25</f>
        <v>Valabil începând cu anul I universitar ………..-…………..</v>
      </c>
      <c r="B13" s="328"/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</row>
    <row r="14" spans="1:32" ht="15" customHeight="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</row>
    <row r="15" spans="1:32" ht="15" customHeight="1" x14ac:dyDescent="0.3"/>
    <row r="16" spans="1:32" s="38" customFormat="1" ht="15" customHeight="1" x14ac:dyDescent="0.25">
      <c r="B16" s="127" t="s">
        <v>59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</row>
    <row r="17" spans="2:32" s="38" customFormat="1" ht="15" customHeight="1" thickBot="1" x14ac:dyDescent="0.3">
      <c r="N17" s="132"/>
      <c r="O17" s="132"/>
      <c r="P17" s="23" t="s">
        <v>174</v>
      </c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32"/>
      <c r="AB17" s="132"/>
      <c r="AC17" s="132"/>
      <c r="AD17" s="132"/>
      <c r="AE17" s="132"/>
      <c r="AF17" s="132"/>
    </row>
    <row r="18" spans="2:32" s="128" customFormat="1" ht="15" customHeight="1" thickBot="1" x14ac:dyDescent="0.3">
      <c r="B18" s="325" t="s">
        <v>62</v>
      </c>
      <c r="C18" s="326"/>
      <c r="D18" s="326"/>
      <c r="E18" s="326"/>
      <c r="F18" s="327"/>
      <c r="N18" s="134"/>
      <c r="O18" s="134"/>
      <c r="P18" s="23" t="s">
        <v>190</v>
      </c>
      <c r="Q18" s="23"/>
      <c r="R18" s="23"/>
      <c r="S18" s="23"/>
      <c r="T18" s="23"/>
      <c r="U18" s="132"/>
      <c r="V18" s="23" t="s">
        <v>191</v>
      </c>
      <c r="W18" s="23"/>
      <c r="X18" s="23"/>
      <c r="Y18" s="23"/>
      <c r="Z18" s="23"/>
      <c r="AA18" s="134"/>
      <c r="AB18" s="134"/>
      <c r="AC18" s="134"/>
      <c r="AD18" s="134"/>
      <c r="AE18" s="134"/>
      <c r="AF18" s="134"/>
    </row>
    <row r="19" spans="2:32" s="128" customFormat="1" ht="15" customHeight="1" thickBot="1" x14ac:dyDescent="0.3">
      <c r="B19" s="151" t="s">
        <v>46</v>
      </c>
      <c r="C19" s="152" t="s">
        <v>21</v>
      </c>
      <c r="D19" s="153" t="s">
        <v>23</v>
      </c>
      <c r="E19" s="154" t="s">
        <v>22</v>
      </c>
      <c r="F19" s="151" t="s">
        <v>60</v>
      </c>
      <c r="N19" s="134"/>
      <c r="O19" s="134"/>
      <c r="P19" s="24" t="s">
        <v>46</v>
      </c>
      <c r="Q19" s="24" t="s">
        <v>21</v>
      </c>
      <c r="R19" s="24" t="s">
        <v>23</v>
      </c>
      <c r="S19" s="24" t="s">
        <v>22</v>
      </c>
      <c r="T19" s="24" t="s">
        <v>60</v>
      </c>
      <c r="U19" s="134"/>
      <c r="V19" s="24" t="s">
        <v>46</v>
      </c>
      <c r="W19" s="24" t="s">
        <v>21</v>
      </c>
      <c r="X19" s="24" t="s">
        <v>23</v>
      </c>
      <c r="Y19" s="24" t="s">
        <v>22</v>
      </c>
      <c r="Z19" s="24" t="s">
        <v>60</v>
      </c>
      <c r="AA19" s="134"/>
      <c r="AB19" s="134"/>
      <c r="AC19" s="134"/>
      <c r="AD19" s="134"/>
      <c r="AE19" s="134"/>
      <c r="AF19" s="134"/>
    </row>
    <row r="20" spans="2:32" s="38" customFormat="1" ht="15" customHeight="1" x14ac:dyDescent="0.25">
      <c r="B20" s="155" t="s">
        <v>47</v>
      </c>
      <c r="C20" s="156">
        <f t="shared" ref="C20:E23" si="0">SUM(Q20,W20)</f>
        <v>0</v>
      </c>
      <c r="D20" s="156">
        <f t="shared" si="0"/>
        <v>0</v>
      </c>
      <c r="E20" s="156">
        <f t="shared" si="0"/>
        <v>0</v>
      </c>
      <c r="F20" s="157">
        <f>SUM(C20:E20)</f>
        <v>0</v>
      </c>
      <c r="N20" s="132"/>
      <c r="O20" s="132"/>
      <c r="P20" s="24" t="s">
        <v>47</v>
      </c>
      <c r="Q20" s="24">
        <f>SUMIFS('AN I'!$O16:$O26,'AN I'!$C16:$C26,Q19,'AN I'!$F16:$F26,"&lt;&gt;DFA")</f>
        <v>0</v>
      </c>
      <c r="R20" s="24">
        <f>SUMIFS('AN I'!$O16:$O26,'AN I'!$C16:$C26,R19,'AN I'!$F16:$F26,"&lt;&gt;DFA")</f>
        <v>0</v>
      </c>
      <c r="S20" s="24">
        <f>SUMIFS('AN I'!$O16:$O26,'AN I'!$C16:$C26,S19,'AN I'!$F16:$F26,"&lt;&gt;DFA")</f>
        <v>0</v>
      </c>
      <c r="T20" s="24">
        <f>SUM(Q20:S20)</f>
        <v>0</v>
      </c>
      <c r="U20" s="134"/>
      <c r="V20" s="24" t="s">
        <v>47</v>
      </c>
      <c r="W20" s="24">
        <f>SUMIFS('AN I'!$O30:$O40,'AN I'!$C30:$C40,W19,'AN I'!$F30:$F40,"&lt;&gt;DFA")</f>
        <v>0</v>
      </c>
      <c r="X20" s="24">
        <f>SUMIFS('AN I'!$O30:$O40,'AN I'!$C30:$C40,X19,'AN I'!$F30:$F40,"&lt;&gt;DFA")</f>
        <v>0</v>
      </c>
      <c r="Y20" s="24">
        <f>SUMIFS('AN I'!$O30:$O40,'AN I'!$C30:$C40,Y19,'AN I'!$F30:$F40,"&lt;&gt;DFA")</f>
        <v>0</v>
      </c>
      <c r="Z20" s="24">
        <f>SUM(W20:Y20)</f>
        <v>0</v>
      </c>
      <c r="AA20" s="132"/>
      <c r="AB20" s="132"/>
      <c r="AC20" s="132"/>
      <c r="AD20" s="132"/>
      <c r="AE20" s="132"/>
      <c r="AF20" s="132"/>
    </row>
    <row r="21" spans="2:32" s="38" customFormat="1" ht="15" customHeight="1" x14ac:dyDescent="0.25">
      <c r="B21" s="158" t="s">
        <v>48</v>
      </c>
      <c r="C21" s="156">
        <f t="shared" si="0"/>
        <v>0</v>
      </c>
      <c r="D21" s="156">
        <f t="shared" si="0"/>
        <v>0</v>
      </c>
      <c r="E21" s="156">
        <f t="shared" si="0"/>
        <v>0</v>
      </c>
      <c r="F21" s="157">
        <f t="shared" ref="F21:F23" si="1">SUM(C21:E21)</f>
        <v>0</v>
      </c>
      <c r="N21" s="132"/>
      <c r="O21" s="132"/>
      <c r="P21" s="24" t="s">
        <v>48</v>
      </c>
      <c r="Q21" s="24">
        <f>SUMIFS('AN II'!$O16:$O26,'AN II'!$C16:$C26,Q19,'AN II'!$F16:$F26,"&lt;&gt;DFA")</f>
        <v>0</v>
      </c>
      <c r="R21" s="24">
        <f>SUMIFS('AN II'!$O16:$O26,'AN II'!$C16:$C26,R19,'AN II'!$F16:$F26,"&lt;&gt;DFA")</f>
        <v>0</v>
      </c>
      <c r="S21" s="24">
        <f>SUMIFS('AN II'!$O16:$O26,'AN II'!$C16:$C26,S19,'AN II'!$F16:$F26,"&lt;&gt;DFA")</f>
        <v>0</v>
      </c>
      <c r="T21" s="24">
        <f t="shared" ref="T21:T23" si="2">SUM(Q21:S21)</f>
        <v>0</v>
      </c>
      <c r="U21" s="132"/>
      <c r="V21" s="24" t="s">
        <v>48</v>
      </c>
      <c r="W21" s="24">
        <f>SUMIFS('AN II'!$O30:$O40,'AN II'!$C30:$C40,W19,'AN II'!$F30:$F40,"&lt;&gt;DFA")</f>
        <v>0</v>
      </c>
      <c r="X21" s="24">
        <f>SUMIFS('AN II'!$O30:$O40,'AN II'!$C30:$C40,X19,'AN II'!$F30:$F40,"&lt;&gt;DFA")</f>
        <v>0</v>
      </c>
      <c r="Y21" s="24">
        <f>SUMIFS('AN II'!$O30:$O40,'AN II'!$C30:$C40,Y19,'AN II'!$F30:$F40,"&lt;&gt;DFA")</f>
        <v>0</v>
      </c>
      <c r="Z21" s="24">
        <f t="shared" ref="Z21:Z23" si="3">SUM(W21:Y21)</f>
        <v>0</v>
      </c>
      <c r="AA21" s="132"/>
      <c r="AB21" s="132"/>
      <c r="AC21" s="132"/>
      <c r="AD21" s="132"/>
      <c r="AE21" s="132"/>
      <c r="AF21" s="132"/>
    </row>
    <row r="22" spans="2:32" s="38" customFormat="1" ht="15" customHeight="1" x14ac:dyDescent="0.25">
      <c r="B22" s="158" t="s">
        <v>49</v>
      </c>
      <c r="C22" s="156">
        <f t="shared" si="0"/>
        <v>0</v>
      </c>
      <c r="D22" s="156">
        <f t="shared" si="0"/>
        <v>0</v>
      </c>
      <c r="E22" s="156">
        <f t="shared" si="0"/>
        <v>0</v>
      </c>
      <c r="F22" s="157">
        <f t="shared" si="1"/>
        <v>0</v>
      </c>
      <c r="H22" s="7" t="s">
        <v>21</v>
      </c>
      <c r="I22" s="25" t="s">
        <v>36</v>
      </c>
      <c r="N22" s="132"/>
      <c r="O22" s="132"/>
      <c r="P22" s="24" t="s">
        <v>49</v>
      </c>
      <c r="Q22" s="24">
        <f>SUMIFS('AN III'!$O16:$O26,'AN III'!$C16:$C26,Q19,'AN III'!$F16:$F26,"&lt;&gt;DFA")</f>
        <v>0</v>
      </c>
      <c r="R22" s="24">
        <f>SUMIFS('AN III'!$O16:$O26,'AN III'!$C16:$C26,R19,'AN III'!$F16:$F26,"&lt;&gt;DFA")</f>
        <v>0</v>
      </c>
      <c r="S22" s="24">
        <f>SUMIFS('AN III'!$O16:$O26,'AN III'!$C16:$C26,S19,'AN III'!$F16:$F26,"&lt;&gt;DFA")</f>
        <v>0</v>
      </c>
      <c r="T22" s="24">
        <f t="shared" si="2"/>
        <v>0</v>
      </c>
      <c r="U22" s="132"/>
      <c r="V22" s="24" t="s">
        <v>49</v>
      </c>
      <c r="W22" s="24">
        <f>SUMIFS('AN III'!$O30:$O40,'AN III'!$C30:$C40,W19,'AN III'!$F30:$F40,"&lt;&gt;DFA")</f>
        <v>0</v>
      </c>
      <c r="X22" s="24">
        <f>SUMIFS('AN III'!$O30:$O40,'AN III'!$C30:$C40,X19,'AN III'!$F30:$F40,"&lt;&gt;DFA")</f>
        <v>0</v>
      </c>
      <c r="Y22" s="24">
        <f>SUMIFS('AN III'!$O30:$O40,'AN III'!$C30:$C40,Y19,'AN III'!$F30:$F40,"&lt;&gt;DFA")</f>
        <v>0</v>
      </c>
      <c r="Z22" s="24">
        <f t="shared" si="3"/>
        <v>0</v>
      </c>
      <c r="AA22" s="132"/>
      <c r="AB22" s="132"/>
      <c r="AC22" s="132"/>
      <c r="AD22" s="132"/>
      <c r="AE22" s="132"/>
      <c r="AF22" s="132"/>
    </row>
    <row r="23" spans="2:32" s="38" customFormat="1" ht="15" customHeight="1" thickBot="1" x14ac:dyDescent="0.3">
      <c r="B23" s="159" t="s">
        <v>50</v>
      </c>
      <c r="C23" s="156">
        <f t="shared" si="0"/>
        <v>0</v>
      </c>
      <c r="D23" s="156">
        <f t="shared" si="0"/>
        <v>0</v>
      </c>
      <c r="E23" s="156">
        <f t="shared" si="0"/>
        <v>0</v>
      </c>
      <c r="F23" s="157">
        <f t="shared" si="1"/>
        <v>0</v>
      </c>
      <c r="H23" s="7" t="s">
        <v>23</v>
      </c>
      <c r="I23" s="25" t="s">
        <v>167</v>
      </c>
      <c r="N23" s="132"/>
      <c r="O23" s="132"/>
      <c r="P23" s="24" t="s">
        <v>50</v>
      </c>
      <c r="Q23" s="24">
        <f>SUMIFS('AN IV'!$O16:$O26,'AN IV'!$C16:$C26,Q19,'AN IV'!$F16:$F26,"&lt;&gt;DFA")</f>
        <v>0</v>
      </c>
      <c r="R23" s="24">
        <f>SUMIFS('AN IV'!$O16:$O26,'AN IV'!$C16:$C26,R19,'AN IV'!$F16:$F26,"&lt;&gt;DFA")</f>
        <v>0</v>
      </c>
      <c r="S23" s="24">
        <f>SUMIFS('AN IV'!$O16:$O26,'AN IV'!$C16:$C26,S19,'AN IV'!$F16:$F26,"&lt;&gt;DFA")</f>
        <v>0</v>
      </c>
      <c r="T23" s="24">
        <f t="shared" si="2"/>
        <v>0</v>
      </c>
      <c r="U23" s="132"/>
      <c r="V23" s="24" t="s">
        <v>50</v>
      </c>
      <c r="W23" s="24">
        <f>SUMIFS('AN IV'!$O30:$O40,'AN IV'!$C30:$C40,W19,'AN IV'!$F30:$F40,"&lt;&gt;DFA")</f>
        <v>0</v>
      </c>
      <c r="X23" s="24">
        <f>SUMIFS('AN IV'!$O30:$O40,'AN IV'!$C30:$C40,X19,'AN IV'!$F30:$F40,"&lt;&gt;DFA")</f>
        <v>0</v>
      </c>
      <c r="Y23" s="24">
        <f>SUMIFS('AN IV'!$O30:$O40,'AN IV'!$C30:$C40,Y19,'AN IV'!$F30:$F40,"&lt;&gt;DFA")</f>
        <v>0</v>
      </c>
      <c r="Z23" s="24">
        <f t="shared" si="3"/>
        <v>0</v>
      </c>
      <c r="AA23" s="132"/>
      <c r="AB23" s="132"/>
      <c r="AC23" s="132"/>
      <c r="AD23" s="132"/>
      <c r="AE23" s="132"/>
      <c r="AF23" s="132"/>
    </row>
    <row r="24" spans="2:32" s="38" customFormat="1" ht="15" customHeight="1" thickBot="1" x14ac:dyDescent="0.3">
      <c r="B24" s="149" t="s">
        <v>60</v>
      </c>
      <c r="C24" s="160">
        <f t="shared" ref="C24:E24" si="4">SUM(C20:C23)</f>
        <v>0</v>
      </c>
      <c r="D24" s="153">
        <f t="shared" si="4"/>
        <v>0</v>
      </c>
      <c r="E24" s="150">
        <f t="shared" si="4"/>
        <v>0</v>
      </c>
      <c r="F24" s="151">
        <f>SUM(F20:F23)</f>
        <v>0</v>
      </c>
      <c r="H24" s="7" t="s">
        <v>22</v>
      </c>
      <c r="I24" s="25" t="s">
        <v>37</v>
      </c>
      <c r="N24" s="132"/>
      <c r="O24" s="132"/>
      <c r="P24" s="24" t="s">
        <v>60</v>
      </c>
      <c r="Q24" s="24">
        <f t="shared" ref="Q24" si="5">SUM(Q20:Q23)</f>
        <v>0</v>
      </c>
      <c r="R24" s="24">
        <f t="shared" ref="R24" si="6">SUM(R20:R23)</f>
        <v>0</v>
      </c>
      <c r="S24" s="24">
        <f t="shared" ref="S24" si="7">SUM(S20:S23)</f>
        <v>0</v>
      </c>
      <c r="T24" s="24">
        <f>SUM(T20:T23)</f>
        <v>0</v>
      </c>
      <c r="U24" s="132"/>
      <c r="V24" s="24" t="s">
        <v>60</v>
      </c>
      <c r="W24" s="24">
        <f t="shared" ref="W24" si="8">SUM(W20:W23)</f>
        <v>0</v>
      </c>
      <c r="X24" s="24">
        <f t="shared" ref="X24" si="9">SUM(X20:X23)</f>
        <v>0</v>
      </c>
      <c r="Y24" s="24">
        <f t="shared" ref="Y24" si="10">SUM(Y20:Y23)</f>
        <v>0</v>
      </c>
      <c r="Z24" s="24">
        <f>SUM(Z20:Z23)</f>
        <v>0</v>
      </c>
      <c r="AA24" s="132"/>
      <c r="AB24" s="132"/>
      <c r="AC24" s="132"/>
      <c r="AD24" s="132"/>
      <c r="AE24" s="132"/>
      <c r="AF24" s="132"/>
    </row>
    <row r="25" spans="2:32" s="38" customFormat="1" ht="15" customHeight="1" thickBot="1" x14ac:dyDescent="0.3">
      <c r="B25" s="151" t="s">
        <v>61</v>
      </c>
      <c r="C25" s="161" t="e">
        <f>C24/$F$24</f>
        <v>#DIV/0!</v>
      </c>
      <c r="D25" s="161" t="e">
        <f>D24/$F$24</f>
        <v>#DIV/0!</v>
      </c>
      <c r="E25" s="162" t="e">
        <f>E24/$F$24</f>
        <v>#DIV/0!</v>
      </c>
      <c r="F25" s="163" t="e">
        <f>F24/$F$24</f>
        <v>#DIV/0!</v>
      </c>
      <c r="N25" s="132"/>
      <c r="O25" s="132"/>
      <c r="P25" s="24"/>
      <c r="Q25" s="26"/>
      <c r="R25" s="26"/>
      <c r="S25" s="26"/>
      <c r="T25" s="27"/>
      <c r="U25" s="132"/>
      <c r="V25" s="24"/>
      <c r="W25" s="26"/>
      <c r="X25" s="26"/>
      <c r="Y25" s="26"/>
      <c r="Z25" s="27"/>
      <c r="AA25" s="132"/>
      <c r="AB25" s="132"/>
      <c r="AC25" s="132"/>
      <c r="AD25" s="132"/>
      <c r="AE25" s="132"/>
      <c r="AF25" s="132"/>
    </row>
    <row r="26" spans="2:32" s="38" customFormat="1" ht="15" customHeight="1" x14ac:dyDescent="0.25"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</row>
    <row r="27" spans="2:32" s="38" customFormat="1" ht="15" customHeight="1" thickBot="1" x14ac:dyDescent="0.3"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</row>
    <row r="28" spans="2:32" s="38" customFormat="1" ht="15" customHeight="1" thickBot="1" x14ac:dyDescent="0.3">
      <c r="B28" s="325" t="s">
        <v>63</v>
      </c>
      <c r="C28" s="326"/>
      <c r="D28" s="326"/>
      <c r="E28" s="326"/>
      <c r="F28" s="327"/>
      <c r="N28" s="132"/>
      <c r="O28" s="132"/>
      <c r="P28" s="23" t="s">
        <v>190</v>
      </c>
      <c r="Q28" s="23"/>
      <c r="R28" s="23"/>
      <c r="S28" s="23"/>
      <c r="T28" s="23"/>
      <c r="U28" s="132"/>
      <c r="V28" s="23" t="s">
        <v>191</v>
      </c>
      <c r="W28" s="23"/>
      <c r="X28" s="23"/>
      <c r="Y28" s="23"/>
      <c r="Z28" s="23"/>
      <c r="AA28" s="132"/>
      <c r="AB28" s="132"/>
      <c r="AC28" s="132"/>
      <c r="AD28" s="132"/>
      <c r="AE28" s="132"/>
      <c r="AF28" s="132"/>
    </row>
    <row r="29" spans="2:32" s="38" customFormat="1" ht="15" customHeight="1" thickBot="1" x14ac:dyDescent="0.3">
      <c r="B29" s="151" t="s">
        <v>46</v>
      </c>
      <c r="C29" s="152" t="str">
        <f>H33</f>
        <v>DOB</v>
      </c>
      <c r="D29" s="153" t="str">
        <f>H34</f>
        <v>DOP</v>
      </c>
      <c r="E29" s="154" t="s">
        <v>60</v>
      </c>
      <c r="F29" s="151" t="str">
        <f>H35</f>
        <v>DFA</v>
      </c>
      <c r="N29" s="132"/>
      <c r="O29" s="132"/>
      <c r="P29" s="24" t="s">
        <v>46</v>
      </c>
      <c r="Q29" s="24" t="s">
        <v>168</v>
      </c>
      <c r="R29" s="24" t="s">
        <v>170</v>
      </c>
      <c r="S29" s="24" t="s">
        <v>60</v>
      </c>
      <c r="T29" s="24" t="s">
        <v>171</v>
      </c>
      <c r="U29" s="132"/>
      <c r="V29" s="24" t="s">
        <v>46</v>
      </c>
      <c r="W29" s="24" t="s">
        <v>168</v>
      </c>
      <c r="X29" s="24" t="s">
        <v>170</v>
      </c>
      <c r="Y29" s="24" t="s">
        <v>60</v>
      </c>
      <c r="Z29" s="24" t="s">
        <v>171</v>
      </c>
      <c r="AA29" s="132"/>
      <c r="AB29" s="132"/>
      <c r="AC29" s="132"/>
      <c r="AD29" s="132"/>
      <c r="AE29" s="132"/>
      <c r="AF29" s="132"/>
    </row>
    <row r="30" spans="2:32" s="38" customFormat="1" ht="15" customHeight="1" x14ac:dyDescent="0.25">
      <c r="B30" s="155" t="s">
        <v>47</v>
      </c>
      <c r="C30" s="156">
        <f>SUM(Q30,W30)</f>
        <v>0</v>
      </c>
      <c r="D30" s="156">
        <f>SUM(R30,X30)</f>
        <v>0</v>
      </c>
      <c r="E30" s="164">
        <f>SUM(C30:D30)</f>
        <v>0</v>
      </c>
      <c r="F30" s="157">
        <f>SUM(T30,Z30)</f>
        <v>0</v>
      </c>
      <c r="N30" s="132"/>
      <c r="O30" s="132"/>
      <c r="P30" s="24" t="s">
        <v>47</v>
      </c>
      <c r="Q30" s="24">
        <f>SUMIF('AN I'!$F16:$F26,Q29,'AN I'!$O16:$O26)</f>
        <v>0</v>
      </c>
      <c r="R30" s="24">
        <f>SUMIF('AN I'!$F16:$F26,R29,'AN I'!$O16:$O26)</f>
        <v>0</v>
      </c>
      <c r="S30" s="24">
        <f>SUM(Q30:R30)</f>
        <v>0</v>
      </c>
      <c r="T30" s="24">
        <f>SUMIF('AN I'!$F16:$F26,T29,'AN I'!$O16:$O26)</f>
        <v>0</v>
      </c>
      <c r="U30" s="132"/>
      <c r="V30" s="24" t="s">
        <v>47</v>
      </c>
      <c r="W30" s="24">
        <f>SUMIF('AN I'!$F30:$F40,W29,'AN I'!$O30:$O40)</f>
        <v>0</v>
      </c>
      <c r="X30" s="24">
        <f>SUMIF('AN I'!$F30:$F40,X29,'AN I'!$O30:$O40)</f>
        <v>0</v>
      </c>
      <c r="Y30" s="24">
        <f>SUM(W30:X30)</f>
        <v>0</v>
      </c>
      <c r="Z30" s="24">
        <f>SUMIF('AN I'!$F30:$F40,Z29,'AN I'!$O30:$O40)</f>
        <v>0</v>
      </c>
      <c r="AA30" s="132"/>
      <c r="AB30" s="132"/>
      <c r="AC30" s="132"/>
      <c r="AD30" s="132"/>
      <c r="AE30" s="132"/>
      <c r="AF30" s="132"/>
    </row>
    <row r="31" spans="2:32" s="38" customFormat="1" ht="15" customHeight="1" x14ac:dyDescent="0.25">
      <c r="B31" s="158" t="s">
        <v>48</v>
      </c>
      <c r="C31" s="156">
        <f t="shared" ref="C31:D33" si="11">SUM(Q31,W31)</f>
        <v>0</v>
      </c>
      <c r="D31" s="156">
        <f t="shared" si="11"/>
        <v>0</v>
      </c>
      <c r="E31" s="164">
        <f t="shared" ref="E31:E33" si="12">SUM(C31:D31)</f>
        <v>0</v>
      </c>
      <c r="F31" s="157">
        <f t="shared" ref="F31:F33" si="13">SUM(T31,Z31)</f>
        <v>0</v>
      </c>
      <c r="N31" s="132"/>
      <c r="O31" s="132"/>
      <c r="P31" s="24" t="s">
        <v>48</v>
      </c>
      <c r="Q31" s="24">
        <f>SUMIF('AN II'!$F16:$F26,Q29,'AN II'!$O16:$O26)</f>
        <v>0</v>
      </c>
      <c r="R31" s="24">
        <f>SUMIF('AN II'!$F16:$F26,R29,'AN II'!$O16:$O26)</f>
        <v>0</v>
      </c>
      <c r="S31" s="24">
        <f t="shared" ref="S31:S33" si="14">SUM(Q31:R31)</f>
        <v>0</v>
      </c>
      <c r="T31" s="24">
        <f>SUMIF('AN II'!$F16:$F26,T29,'AN II'!$O16:$O26)</f>
        <v>0</v>
      </c>
      <c r="U31" s="132"/>
      <c r="V31" s="24" t="s">
        <v>48</v>
      </c>
      <c r="W31" s="24">
        <f>SUMIF('AN II'!$F30:$F40,W29,'AN II'!$O30:$O40)</f>
        <v>0</v>
      </c>
      <c r="X31" s="24">
        <f>SUMIF('AN II'!$F30:$F40,X29,'AN II'!$O30:$O40)</f>
        <v>0</v>
      </c>
      <c r="Y31" s="24">
        <f t="shared" ref="Y31:Y33" si="15">SUM(W31:X31)</f>
        <v>0</v>
      </c>
      <c r="Z31" s="24">
        <f>SUMIF('AN II'!$F30:$F40,Z29,'AN II'!$O30:$O40)</f>
        <v>0</v>
      </c>
      <c r="AA31" s="132"/>
      <c r="AB31" s="132"/>
      <c r="AC31" s="132"/>
      <c r="AD31" s="132"/>
      <c r="AE31" s="132"/>
      <c r="AF31" s="132"/>
    </row>
    <row r="32" spans="2:32" s="38" customFormat="1" ht="15" customHeight="1" x14ac:dyDescent="0.25">
      <c r="B32" s="158" t="s">
        <v>49</v>
      </c>
      <c r="C32" s="156">
        <f t="shared" si="11"/>
        <v>0</v>
      </c>
      <c r="D32" s="156">
        <f t="shared" si="11"/>
        <v>0</v>
      </c>
      <c r="E32" s="164">
        <f t="shared" si="12"/>
        <v>0</v>
      </c>
      <c r="F32" s="157">
        <f t="shared" si="13"/>
        <v>0</v>
      </c>
      <c r="N32" s="132"/>
      <c r="O32" s="132"/>
      <c r="P32" s="24" t="s">
        <v>49</v>
      </c>
      <c r="Q32" s="24">
        <f>SUMIF('AN III'!$F16:$F26,Q29,'AN III'!$O16:$O26)</f>
        <v>0</v>
      </c>
      <c r="R32" s="24">
        <f>SUMIF('AN III'!$F16:$F26,R29,'AN III'!$O16:$O26)</f>
        <v>0</v>
      </c>
      <c r="S32" s="24">
        <f t="shared" si="14"/>
        <v>0</v>
      </c>
      <c r="T32" s="24">
        <f>SUMIF('AN III'!$F16:$F26,T29,'AN III'!$O16:$O26)</f>
        <v>0</v>
      </c>
      <c r="U32" s="132"/>
      <c r="V32" s="24" t="s">
        <v>49</v>
      </c>
      <c r="W32" s="24">
        <f>SUMIF('AN III'!$F30:$F40,W29,'AN III'!$O30:$O40)</f>
        <v>0</v>
      </c>
      <c r="X32" s="24">
        <f>SUMIF('AN III'!$F30:$F40,X29,'AN III'!$O30:$O40)</f>
        <v>0</v>
      </c>
      <c r="Y32" s="24">
        <f t="shared" si="15"/>
        <v>0</v>
      </c>
      <c r="Z32" s="24">
        <f>SUMIF('AN III'!$F30:$F40,Z29,'AN III'!$O30:$O40)</f>
        <v>0</v>
      </c>
      <c r="AA32" s="132"/>
      <c r="AB32" s="132"/>
      <c r="AC32" s="132"/>
      <c r="AD32" s="132"/>
      <c r="AE32" s="132"/>
      <c r="AF32" s="132"/>
    </row>
    <row r="33" spans="1:32" s="38" customFormat="1" ht="15" customHeight="1" thickBot="1" x14ac:dyDescent="0.3">
      <c r="B33" s="159" t="s">
        <v>50</v>
      </c>
      <c r="C33" s="156">
        <f t="shared" si="11"/>
        <v>0</v>
      </c>
      <c r="D33" s="156">
        <f t="shared" si="11"/>
        <v>0</v>
      </c>
      <c r="E33" s="164">
        <f t="shared" si="12"/>
        <v>0</v>
      </c>
      <c r="F33" s="157">
        <f t="shared" si="13"/>
        <v>0</v>
      </c>
      <c r="H33" s="7" t="s">
        <v>168</v>
      </c>
      <c r="I33" s="25" t="s">
        <v>169</v>
      </c>
      <c r="N33" s="132"/>
      <c r="O33" s="132"/>
      <c r="P33" s="24" t="s">
        <v>50</v>
      </c>
      <c r="Q33" s="24">
        <f>SUMIF('AN IV'!$F16:$F26,Q29,'AN IV'!$O16:$O26)</f>
        <v>0</v>
      </c>
      <c r="R33" s="24">
        <f>SUMIF('AN IV'!$F16:$F26,R29,'AN IV'!$O16:$O26)</f>
        <v>0</v>
      </c>
      <c r="S33" s="24">
        <f t="shared" si="14"/>
        <v>0</v>
      </c>
      <c r="T33" s="24">
        <f>SUMIF('AN IV'!$F16:$F26,T29,'AN IV'!$O16:$O26)</f>
        <v>0</v>
      </c>
      <c r="U33" s="132"/>
      <c r="V33" s="24" t="s">
        <v>50</v>
      </c>
      <c r="W33" s="24">
        <f>SUMIF('AN IV'!$F30:$F40,W29,'AN IV'!$O30:$O40)</f>
        <v>0</v>
      </c>
      <c r="X33" s="24">
        <f>SUMIF('AN IV'!F30:F40,X29,'AN IV'!O30:O40)</f>
        <v>0</v>
      </c>
      <c r="Y33" s="24">
        <f t="shared" si="15"/>
        <v>0</v>
      </c>
      <c r="Z33" s="24">
        <f>SUMIF('AN IV'!$F30:$F40,Z29,'AN IV'!$O30:$O40)</f>
        <v>0</v>
      </c>
      <c r="AA33" s="132"/>
      <c r="AB33" s="132"/>
      <c r="AC33" s="132"/>
      <c r="AD33" s="132"/>
      <c r="AE33" s="132"/>
      <c r="AF33" s="132"/>
    </row>
    <row r="34" spans="1:32" s="38" customFormat="1" ht="15" customHeight="1" thickBot="1" x14ac:dyDescent="0.3">
      <c r="B34" s="151" t="s">
        <v>60</v>
      </c>
      <c r="C34" s="154">
        <f t="shared" ref="C34:D34" si="16">SUM(C30:C33)</f>
        <v>0</v>
      </c>
      <c r="D34" s="154">
        <f t="shared" si="16"/>
        <v>0</v>
      </c>
      <c r="E34" s="154">
        <f>SUM(E30:E33)</f>
        <v>0</v>
      </c>
      <c r="F34" s="151">
        <f>SUM(F30:F33)</f>
        <v>0</v>
      </c>
      <c r="H34" s="7" t="s">
        <v>170</v>
      </c>
      <c r="I34" s="25" t="s">
        <v>173</v>
      </c>
      <c r="N34" s="132"/>
      <c r="O34" s="132"/>
      <c r="P34" s="24" t="s">
        <v>60</v>
      </c>
      <c r="Q34" s="24">
        <f t="shared" ref="Q34" si="17">SUM(Q30:Q33)</f>
        <v>0</v>
      </c>
      <c r="R34" s="24">
        <f t="shared" ref="R34" si="18">SUM(R30:R33)</f>
        <v>0</v>
      </c>
      <c r="S34" s="24">
        <f>SUM(S30:S33)</f>
        <v>0</v>
      </c>
      <c r="T34" s="24">
        <f>SUM(T30:T33)</f>
        <v>0</v>
      </c>
      <c r="U34" s="132"/>
      <c r="V34" s="24" t="s">
        <v>60</v>
      </c>
      <c r="W34" s="24">
        <f t="shared" ref="W34" si="19">SUM(W30:W33)</f>
        <v>0</v>
      </c>
      <c r="X34" s="24">
        <f t="shared" ref="X34" si="20">SUM(X30:X33)</f>
        <v>0</v>
      </c>
      <c r="Y34" s="24">
        <f>SUM(Y30:Y33)</f>
        <v>0</v>
      </c>
      <c r="Z34" s="24">
        <f>SUM(Z30:Z33)</f>
        <v>0</v>
      </c>
      <c r="AA34" s="132"/>
      <c r="AB34" s="132"/>
      <c r="AC34" s="132"/>
      <c r="AD34" s="132"/>
      <c r="AE34" s="132"/>
      <c r="AF34" s="132"/>
    </row>
    <row r="35" spans="1:32" s="128" customFormat="1" ht="15" customHeight="1" thickBot="1" x14ac:dyDescent="0.3">
      <c r="B35" s="151" t="s">
        <v>61</v>
      </c>
      <c r="C35" s="165" t="e">
        <f>C34/$E$34</f>
        <v>#DIV/0!</v>
      </c>
      <c r="D35" s="161" t="e">
        <f>D34/$E$34</f>
        <v>#DIV/0!</v>
      </c>
      <c r="E35" s="166" t="e">
        <f>E34/$E$34</f>
        <v>#DIV/0!</v>
      </c>
      <c r="F35" s="167" t="e">
        <f>F34/E34</f>
        <v>#DIV/0!</v>
      </c>
      <c r="H35" s="7" t="s">
        <v>171</v>
      </c>
      <c r="I35" s="25" t="s">
        <v>172</v>
      </c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</row>
    <row r="36" spans="1:32" s="38" customFormat="1" ht="15" customHeight="1" x14ac:dyDescent="0.25"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</row>
    <row r="37" spans="1:32" s="38" customFormat="1" ht="15" customHeight="1" thickBot="1" x14ac:dyDescent="0.3">
      <c r="N37" s="132"/>
      <c r="O37" s="132"/>
      <c r="P37" s="23" t="s">
        <v>190</v>
      </c>
      <c r="Q37" s="23"/>
      <c r="R37" s="23"/>
      <c r="S37" s="23"/>
      <c r="T37" s="132"/>
      <c r="U37" s="132"/>
      <c r="V37" s="23" t="s">
        <v>191</v>
      </c>
      <c r="W37" s="23"/>
      <c r="X37" s="23"/>
      <c r="Y37" s="23"/>
      <c r="Z37" s="132"/>
      <c r="AA37" s="132"/>
      <c r="AB37" s="132"/>
      <c r="AC37" s="132"/>
      <c r="AD37" s="132"/>
      <c r="AE37" s="132"/>
      <c r="AF37" s="132"/>
    </row>
    <row r="38" spans="1:32" s="38" customFormat="1" ht="15" customHeight="1" thickBot="1" x14ac:dyDescent="0.3">
      <c r="B38" s="151" t="s">
        <v>46</v>
      </c>
      <c r="C38" s="160" t="s">
        <v>12</v>
      </c>
      <c r="D38" s="168" t="s">
        <v>13</v>
      </c>
      <c r="E38" s="150" t="s">
        <v>60</v>
      </c>
      <c r="N38" s="132"/>
      <c r="O38" s="132"/>
      <c r="P38" s="24" t="s">
        <v>46</v>
      </c>
      <c r="Q38" s="24" t="s">
        <v>12</v>
      </c>
      <c r="R38" s="24" t="s">
        <v>13</v>
      </c>
      <c r="S38" s="24" t="s">
        <v>60</v>
      </c>
      <c r="T38" s="132"/>
      <c r="U38" s="132"/>
      <c r="V38" s="24" t="s">
        <v>46</v>
      </c>
      <c r="W38" s="24" t="s">
        <v>12</v>
      </c>
      <c r="X38" s="24" t="s">
        <v>13</v>
      </c>
      <c r="Y38" s="24" t="s">
        <v>60</v>
      </c>
      <c r="Z38" s="132"/>
      <c r="AA38" s="132"/>
      <c r="AB38" s="132"/>
      <c r="AC38" s="132"/>
      <c r="AD38" s="132"/>
      <c r="AE38" s="132"/>
      <c r="AF38" s="132"/>
    </row>
    <row r="39" spans="1:32" s="38" customFormat="1" ht="15" customHeight="1" x14ac:dyDescent="0.25">
      <c r="B39" s="155" t="s">
        <v>47</v>
      </c>
      <c r="C39" s="169">
        <f>SUM(Q39,W39)</f>
        <v>0</v>
      </c>
      <c r="D39" s="170">
        <f>SUM(R39,X39)</f>
        <v>0</v>
      </c>
      <c r="E39" s="170">
        <f>SUM(C39:D39)</f>
        <v>0</v>
      </c>
      <c r="N39" s="132"/>
      <c r="O39" s="132"/>
      <c r="P39" s="24" t="s">
        <v>47</v>
      </c>
      <c r="Q39" s="24">
        <f>SUMIF('AN I'!$F16:$F26,"&lt;&gt;DFA",'AN I'!$M16:$M26)</f>
        <v>0</v>
      </c>
      <c r="R39" s="24">
        <f>SUMIF('AN I'!$F16:$F26,"&lt;&gt;DFA",'AN I'!$N16:$N26)</f>
        <v>0</v>
      </c>
      <c r="S39" s="24">
        <f>SUM(Q39:R39)</f>
        <v>0</v>
      </c>
      <c r="T39" s="132"/>
      <c r="U39" s="132"/>
      <c r="V39" s="24" t="s">
        <v>47</v>
      </c>
      <c r="W39" s="24">
        <f>SUMIF('AN I'!$F30:$F40,"&lt;&gt;DFA",'AN I'!$M30:$M40)</f>
        <v>0</v>
      </c>
      <c r="X39" s="24">
        <f>SUMIF('AN I'!$F30:$F40,"&lt;&gt;DFA",'AN I'!$N30:$N40)</f>
        <v>0</v>
      </c>
      <c r="Y39" s="24">
        <f>SUM(W39:X39)</f>
        <v>0</v>
      </c>
      <c r="Z39" s="132"/>
      <c r="AA39" s="132"/>
      <c r="AB39" s="132"/>
      <c r="AC39" s="132"/>
      <c r="AD39" s="132"/>
      <c r="AE39" s="132"/>
      <c r="AF39" s="132"/>
    </row>
    <row r="40" spans="1:32" s="38" customFormat="1" ht="15" customHeight="1" x14ac:dyDescent="0.25">
      <c r="B40" s="158" t="s">
        <v>48</v>
      </c>
      <c r="C40" s="169">
        <f t="shared" ref="C40:C42" si="21">SUM(Q40,W40)</f>
        <v>0</v>
      </c>
      <c r="D40" s="170">
        <f t="shared" ref="D40:D42" si="22">SUM(R40,X40)</f>
        <v>0</v>
      </c>
      <c r="E40" s="170">
        <f t="shared" ref="E40:E42" si="23">SUM(C40:D40)</f>
        <v>0</v>
      </c>
      <c r="N40" s="132"/>
      <c r="O40" s="132"/>
      <c r="P40" s="24" t="s">
        <v>48</v>
      </c>
      <c r="Q40" s="24">
        <f>SUMIF('AN II'!$F16:$F26,"&lt;&gt;DFA",'AN II'!$M16:$M26)</f>
        <v>0</v>
      </c>
      <c r="R40" s="24">
        <f>SUMIF('AN II'!$F16:$F26,"&lt;&gt;DFA",'AN II'!$N16:$N26)</f>
        <v>0</v>
      </c>
      <c r="S40" s="24">
        <f t="shared" ref="S40:S42" si="24">SUM(Q40:R40)</f>
        <v>0</v>
      </c>
      <c r="T40" s="132"/>
      <c r="U40" s="132"/>
      <c r="V40" s="24" t="s">
        <v>48</v>
      </c>
      <c r="W40" s="24">
        <f>SUMIF('AN II'!$F30:$F40,"&lt;&gt;DFA",'AN II'!$M30:$M40)</f>
        <v>0</v>
      </c>
      <c r="X40" s="24">
        <f>SUMIF('AN II'!$F30:$F40,"&lt;&gt;DFA",'AN II'!$N30:$N40)</f>
        <v>0</v>
      </c>
      <c r="Y40" s="24">
        <f t="shared" ref="Y40:Y42" si="25">SUM(W40:X40)</f>
        <v>0</v>
      </c>
      <c r="Z40" s="132"/>
      <c r="AA40" s="132"/>
      <c r="AB40" s="132"/>
      <c r="AC40" s="132"/>
      <c r="AD40" s="132"/>
      <c r="AE40" s="132"/>
      <c r="AF40" s="132"/>
    </row>
    <row r="41" spans="1:32" s="38" customFormat="1" ht="15" customHeight="1" x14ac:dyDescent="0.25">
      <c r="B41" s="158" t="s">
        <v>49</v>
      </c>
      <c r="C41" s="169">
        <f t="shared" si="21"/>
        <v>0</v>
      </c>
      <c r="D41" s="170">
        <f t="shared" si="22"/>
        <v>0</v>
      </c>
      <c r="E41" s="170">
        <f t="shared" si="23"/>
        <v>0</v>
      </c>
      <c r="H41" s="7" t="s">
        <v>12</v>
      </c>
      <c r="I41" s="25" t="s">
        <v>65</v>
      </c>
      <c r="N41" s="132"/>
      <c r="O41" s="132"/>
      <c r="P41" s="24" t="s">
        <v>49</v>
      </c>
      <c r="Q41" s="24">
        <f>SUMIF('AN III'!$F16:$F26,"&lt;&gt;DFA",'AN III'!$M16:$M26)</f>
        <v>0</v>
      </c>
      <c r="R41" s="24">
        <f>SUMIF('AN III'!$F16:$F26,"&lt;&gt;DFA",'AN III'!$N16:$N26)</f>
        <v>0</v>
      </c>
      <c r="S41" s="24">
        <f t="shared" si="24"/>
        <v>0</v>
      </c>
      <c r="T41" s="132"/>
      <c r="U41" s="132"/>
      <c r="V41" s="24" t="s">
        <v>49</v>
      </c>
      <c r="W41" s="24">
        <f>SUMIF('AN III'!$F30:$F40,"&lt;&gt;DFA",'AN III'!$M30:$M40)</f>
        <v>0</v>
      </c>
      <c r="X41" s="24">
        <f>SUMIF('AN III'!$F30:$F40,"&lt;&gt;DFA",'AN III'!$N30:$N40)</f>
        <v>0</v>
      </c>
      <c r="Y41" s="24">
        <f t="shared" si="25"/>
        <v>0</v>
      </c>
      <c r="Z41" s="132"/>
      <c r="AA41" s="132"/>
      <c r="AB41" s="132"/>
      <c r="AC41" s="132"/>
      <c r="AD41" s="132"/>
      <c r="AE41" s="132"/>
      <c r="AF41" s="132"/>
    </row>
    <row r="42" spans="1:32" s="38" customFormat="1" ht="15" customHeight="1" thickBot="1" x14ac:dyDescent="0.3">
      <c r="B42" s="159" t="s">
        <v>50</v>
      </c>
      <c r="C42" s="169">
        <f t="shared" si="21"/>
        <v>0</v>
      </c>
      <c r="D42" s="170">
        <f t="shared" si="22"/>
        <v>0</v>
      </c>
      <c r="E42" s="170">
        <f t="shared" si="23"/>
        <v>0</v>
      </c>
      <c r="H42" s="7" t="s">
        <v>13</v>
      </c>
      <c r="I42" s="25" t="s">
        <v>66</v>
      </c>
      <c r="N42" s="132"/>
      <c r="O42" s="132"/>
      <c r="P42" s="24" t="s">
        <v>50</v>
      </c>
      <c r="Q42" s="24">
        <f>SUMIF('AN IV'!$F16:$F26,"&lt;&gt;DFA",'AN IV'!$M16:$M26)</f>
        <v>0</v>
      </c>
      <c r="R42" s="24">
        <f>SUMIF('AN IV'!$F16:$F26,"&lt;&gt;DFA",'AN IV'!$N16:$N26)</f>
        <v>0</v>
      </c>
      <c r="S42" s="24">
        <f t="shared" si="24"/>
        <v>0</v>
      </c>
      <c r="T42" s="132"/>
      <c r="U42" s="132"/>
      <c r="V42" s="24" t="s">
        <v>50</v>
      </c>
      <c r="W42" s="24">
        <f>SUMIF('AN IV'!$F30:$F40,"&lt;&gt;DFA",'AN IV'!$M30:$M40)</f>
        <v>0</v>
      </c>
      <c r="X42" s="24">
        <f>SUMIF('AN IV'!$F30:$F40,"&lt;&gt;DFA",'AN IV'!$N30:$N40)</f>
        <v>0</v>
      </c>
      <c r="Y42" s="24">
        <f t="shared" si="25"/>
        <v>0</v>
      </c>
      <c r="Z42" s="132"/>
      <c r="AA42" s="132"/>
      <c r="AB42" s="132"/>
      <c r="AC42" s="132"/>
      <c r="AD42" s="132"/>
      <c r="AE42" s="132"/>
      <c r="AF42" s="132"/>
    </row>
    <row r="43" spans="1:32" s="38" customFormat="1" ht="15" customHeight="1" thickBot="1" x14ac:dyDescent="0.3">
      <c r="B43" s="151" t="s">
        <v>60</v>
      </c>
      <c r="C43" s="171">
        <f>SUM(C39:C42)</f>
        <v>0</v>
      </c>
      <c r="D43" s="172">
        <f>SUM(D39:D42)</f>
        <v>0</v>
      </c>
      <c r="E43" s="150">
        <f>SUM(C39:D42)</f>
        <v>0</v>
      </c>
      <c r="N43" s="132"/>
      <c r="O43" s="132"/>
      <c r="P43" s="24" t="s">
        <v>60</v>
      </c>
      <c r="Q43" s="24">
        <f>SUM(Q39:Q42)</f>
        <v>0</v>
      </c>
      <c r="R43" s="24">
        <f>SUM(R39:R42)</f>
        <v>0</v>
      </c>
      <c r="S43" s="24">
        <f>SUM(Q39:R42)</f>
        <v>0</v>
      </c>
      <c r="T43" s="132"/>
      <c r="U43" s="132"/>
      <c r="V43" s="24" t="s">
        <v>60</v>
      </c>
      <c r="W43" s="24">
        <f>SUM(W39:W42)</f>
        <v>0</v>
      </c>
      <c r="X43" s="24">
        <f>SUM(X39:X42)</f>
        <v>0</v>
      </c>
      <c r="Y43" s="24">
        <f>SUM(W39:X42)</f>
        <v>0</v>
      </c>
      <c r="Z43" s="132"/>
      <c r="AA43" s="132"/>
      <c r="AB43" s="132"/>
      <c r="AC43" s="132"/>
      <c r="AD43" s="132"/>
      <c r="AE43" s="132"/>
      <c r="AF43" s="132"/>
    </row>
    <row r="44" spans="1:32" s="38" customFormat="1" ht="15" customHeight="1" x14ac:dyDescent="0.25"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</row>
    <row r="45" spans="1:32" s="38" customFormat="1" ht="15" customHeight="1" x14ac:dyDescent="0.25">
      <c r="I45" s="135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</row>
    <row r="46" spans="1:32" s="38" customFormat="1" ht="15" customHeight="1" x14ac:dyDescent="0.25">
      <c r="A46" s="41"/>
      <c r="B46" s="323" t="s">
        <v>64</v>
      </c>
      <c r="C46" s="323"/>
      <c r="D46" s="323"/>
      <c r="E46" s="323"/>
      <c r="F46" s="323"/>
      <c r="G46" s="41">
        <f>E43-G47-G48</f>
        <v>0</v>
      </c>
      <c r="K46" s="38" t="s">
        <v>74</v>
      </c>
      <c r="N46" s="132"/>
      <c r="O46" s="132"/>
      <c r="P46" s="140" t="s">
        <v>207</v>
      </c>
      <c r="Q46" s="24"/>
      <c r="R46" s="24"/>
      <c r="S46" s="24">
        <f>_xlfn.XLOOKUP("Practic* de domeniu*",'AN II'!D30:D40,'AN II'!O30:O40,0,2)</f>
        <v>0</v>
      </c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</row>
    <row r="47" spans="1:32" s="38" customFormat="1" ht="15" customHeight="1" x14ac:dyDescent="0.25">
      <c r="A47" s="41"/>
      <c r="B47" s="323" t="s">
        <v>97</v>
      </c>
      <c r="C47" s="323"/>
      <c r="D47" s="323"/>
      <c r="E47" s="323"/>
      <c r="F47" s="323"/>
      <c r="G47" s="41">
        <f>S48</f>
        <v>0</v>
      </c>
      <c r="N47" s="132"/>
      <c r="O47" s="132"/>
      <c r="P47" s="140" t="s">
        <v>208</v>
      </c>
      <c r="Q47" s="24"/>
      <c r="R47" s="24"/>
      <c r="S47" s="24">
        <f>_xlfn.XLOOKUP("Practic* de specialitate*",'AN III'!D30:D40,'AN III'!O30:O40,0,2)</f>
        <v>0</v>
      </c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</row>
    <row r="48" spans="1:32" s="38" customFormat="1" ht="15" customHeight="1" x14ac:dyDescent="0.25">
      <c r="A48" s="323" t="s">
        <v>224</v>
      </c>
      <c r="B48" s="323"/>
      <c r="C48" s="323"/>
      <c r="D48" s="323"/>
      <c r="E48" s="323"/>
      <c r="F48" s="323"/>
      <c r="G48" s="41">
        <f>S50</f>
        <v>0</v>
      </c>
      <c r="N48" s="132"/>
      <c r="O48" s="132"/>
      <c r="P48" s="24" t="s">
        <v>209</v>
      </c>
      <c r="Q48" s="24"/>
      <c r="R48" s="24"/>
      <c r="S48" s="24">
        <f>SUM(S46:S47)</f>
        <v>0</v>
      </c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</row>
    <row r="49" spans="1:32" s="38" customFormat="1" ht="15" customHeight="1" x14ac:dyDescent="0.25">
      <c r="A49" s="41"/>
      <c r="B49" s="322" t="s">
        <v>67</v>
      </c>
      <c r="C49" s="322"/>
      <c r="D49" s="322"/>
      <c r="E49" s="322"/>
      <c r="F49" s="322"/>
      <c r="G49" s="137">
        <f>E43</f>
        <v>0</v>
      </c>
      <c r="N49" s="132"/>
      <c r="O49" s="132"/>
      <c r="P49" s="24"/>
      <c r="Q49" s="24"/>
      <c r="R49" s="24"/>
      <c r="S49" s="24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</row>
    <row r="50" spans="1:32" s="38" customFormat="1" ht="15" customHeight="1" x14ac:dyDescent="0.25">
      <c r="B50" s="16"/>
      <c r="N50" s="132"/>
      <c r="O50" s="132"/>
      <c r="P50" s="140" t="s">
        <v>225</v>
      </c>
      <c r="Q50" s="24"/>
      <c r="R50" s="24"/>
      <c r="S50" s="24">
        <f>_xlfn.XLOOKUP("Elaborarea proiectul* de diplom*",'AN IV'!D30:D40,'AN IV'!O30:O40,0,2)</f>
        <v>0</v>
      </c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</row>
    <row r="51" spans="1:32" s="38" customFormat="1" ht="15" customHeight="1" x14ac:dyDescent="0.25">
      <c r="B51" s="322" t="s">
        <v>73</v>
      </c>
      <c r="C51" s="322"/>
      <c r="D51" s="322"/>
      <c r="E51" s="322"/>
      <c r="F51" s="322"/>
      <c r="G51" s="74" t="str">
        <f>IFERROR(C43/D43,"/")</f>
        <v>/</v>
      </c>
      <c r="N51" s="132"/>
      <c r="O51" s="132"/>
      <c r="P51" s="24"/>
      <c r="Q51" s="24"/>
      <c r="R51" s="24"/>
      <c r="S51" s="24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</row>
    <row r="52" spans="1:32" s="38" customFormat="1" ht="15" customHeight="1" x14ac:dyDescent="0.25">
      <c r="B52" s="136"/>
      <c r="C52" s="324" t="s">
        <v>101</v>
      </c>
      <c r="D52" s="324"/>
      <c r="E52" s="324"/>
      <c r="F52" s="324"/>
      <c r="G52" s="139" t="s">
        <v>102</v>
      </c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</row>
    <row r="53" spans="1:32" s="38" customFormat="1" ht="15" customHeight="1" x14ac:dyDescent="0.25">
      <c r="B53" s="136"/>
      <c r="C53" s="138"/>
      <c r="D53" s="138"/>
      <c r="E53" s="138"/>
      <c r="F53" s="138"/>
      <c r="G53" s="139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</row>
    <row r="54" spans="1:32" s="38" customFormat="1" ht="15" customHeight="1" x14ac:dyDescent="0.25"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</row>
    <row r="55" spans="1:32" s="38" customFormat="1" ht="15" customHeight="1" x14ac:dyDescent="0.25">
      <c r="A55" s="41"/>
      <c r="B55" s="142" t="str">
        <f>Pagina1!B47</f>
        <v>DECAN,</v>
      </c>
      <c r="C55" s="41"/>
      <c r="D55" s="41"/>
      <c r="E55" s="41"/>
      <c r="F55" s="41"/>
      <c r="G55" s="41"/>
      <c r="H55" s="41"/>
      <c r="I55" s="41"/>
      <c r="J55" s="41"/>
      <c r="K55" s="143" t="str">
        <f>Pagina1!I47</f>
        <v>DIRECTOR DEPARTAMENT,</v>
      </c>
      <c r="L55" s="41"/>
      <c r="M55" s="41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</row>
    <row r="56" spans="1:32" s="41" customFormat="1" ht="15" customHeight="1" x14ac:dyDescent="0.25">
      <c r="B56" s="142"/>
      <c r="K56" s="143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</row>
    <row r="57" spans="1:32" s="41" customFormat="1" ht="15" customHeight="1" x14ac:dyDescent="0.25">
      <c r="A57" s="144">
        <f>Pagina1!A49</f>
        <v>0</v>
      </c>
      <c r="B57" s="145"/>
      <c r="C57" s="145"/>
      <c r="D57" s="145"/>
      <c r="E57" s="146"/>
      <c r="F57" s="147"/>
      <c r="G57" s="145"/>
      <c r="H57" s="146"/>
      <c r="I57" s="146"/>
      <c r="J57" s="146"/>
      <c r="K57" s="146"/>
      <c r="L57" s="146"/>
      <c r="M57" s="148">
        <f>Pagina1!J49</f>
        <v>0</v>
      </c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</row>
    <row r="58" spans="1:32" s="41" customFormat="1" ht="15" customHeight="1" x14ac:dyDescent="0.25">
      <c r="A58" s="38"/>
      <c r="B58" s="32"/>
      <c r="C58" s="33"/>
      <c r="D58" s="32"/>
      <c r="E58" s="38"/>
      <c r="F58" s="34"/>
      <c r="G58" s="38"/>
      <c r="H58" s="35"/>
      <c r="I58" s="25"/>
      <c r="J58" s="35"/>
      <c r="K58" s="34"/>
      <c r="L58" s="38"/>
      <c r="M58" s="38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</row>
    <row r="59" spans="1:32" s="38" customFormat="1" ht="15" customHeight="1" x14ac:dyDescent="0.3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</row>
    <row r="60" spans="1:32" x14ac:dyDescent="0.3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</row>
    <row r="61" spans="1:32" x14ac:dyDescent="0.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32" x14ac:dyDescent="0.3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</row>
    <row r="63" spans="1:32" x14ac:dyDescent="0.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</row>
    <row r="64" spans="1:32" x14ac:dyDescent="0.3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</row>
    <row r="65" spans="1:13" x14ac:dyDescent="0.3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</row>
    <row r="66" spans="1:13" x14ac:dyDescent="0.3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</row>
    <row r="67" spans="1:13" s="20" customFormat="1" x14ac:dyDescent="0.3"/>
    <row r="68" spans="1:13" s="20" customFormat="1" x14ac:dyDescent="0.3"/>
    <row r="69" spans="1:13" s="20" customFormat="1" x14ac:dyDescent="0.3"/>
    <row r="70" spans="1:13" s="20" customFormat="1" x14ac:dyDescent="0.3"/>
    <row r="71" spans="1:13" s="20" customFormat="1" x14ac:dyDescent="0.3"/>
    <row r="72" spans="1:13" s="20" customFormat="1" x14ac:dyDescent="0.3"/>
    <row r="73" spans="1:13" s="20" customFormat="1" x14ac:dyDescent="0.3"/>
    <row r="74" spans="1:13" s="20" customFormat="1" x14ac:dyDescent="0.3"/>
    <row r="75" spans="1:13" s="20" customFormat="1" x14ac:dyDescent="0.3"/>
    <row r="76" spans="1:13" s="20" customFormat="1" x14ac:dyDescent="0.3"/>
    <row r="77" spans="1:13" s="20" customFormat="1" x14ac:dyDescent="0.3"/>
    <row r="78" spans="1:13" s="20" customFormat="1" x14ac:dyDescent="0.3"/>
    <row r="79" spans="1:13" s="20" customFormat="1" x14ac:dyDescent="0.3"/>
    <row r="80" spans="1:13" s="20" customFormat="1" x14ac:dyDescent="0.3"/>
    <row r="81" s="20" customFormat="1" x14ac:dyDescent="0.3"/>
    <row r="82" s="20" customFormat="1" x14ac:dyDescent="0.3"/>
    <row r="83" s="20" customFormat="1" x14ac:dyDescent="0.3"/>
    <row r="84" s="20" customFormat="1" x14ac:dyDescent="0.3"/>
    <row r="85" s="20" customFormat="1" x14ac:dyDescent="0.3"/>
    <row r="86" s="20" customFormat="1" x14ac:dyDescent="0.3"/>
    <row r="87" s="20" customFormat="1" x14ac:dyDescent="0.3"/>
    <row r="88" s="20" customFormat="1" x14ac:dyDescent="0.3"/>
    <row r="89" s="20" customFormat="1" x14ac:dyDescent="0.3"/>
    <row r="90" s="20" customFormat="1" x14ac:dyDescent="0.3"/>
    <row r="91" s="20" customFormat="1" x14ac:dyDescent="0.3"/>
    <row r="92" s="20" customFormat="1" x14ac:dyDescent="0.3"/>
    <row r="93" s="20" customFormat="1" x14ac:dyDescent="0.3"/>
    <row r="94" s="20" customFormat="1" x14ac:dyDescent="0.3"/>
    <row r="95" s="20" customFormat="1" x14ac:dyDescent="0.3"/>
    <row r="96" s="20" customFormat="1" x14ac:dyDescent="0.3"/>
    <row r="97" s="20" customFormat="1" x14ac:dyDescent="0.3"/>
    <row r="98" s="20" customFormat="1" x14ac:dyDescent="0.3"/>
    <row r="99" s="20" customFormat="1" x14ac:dyDescent="0.3"/>
    <row r="100" s="20" customFormat="1" x14ac:dyDescent="0.3"/>
    <row r="101" s="20" customFormat="1" x14ac:dyDescent="0.3"/>
    <row r="102" s="20" customFormat="1" x14ac:dyDescent="0.3"/>
    <row r="103" s="20" customFormat="1" x14ac:dyDescent="0.3"/>
    <row r="104" s="20" customFormat="1" x14ac:dyDescent="0.3"/>
    <row r="105" s="20" customFormat="1" x14ac:dyDescent="0.3"/>
    <row r="106" s="20" customFormat="1" x14ac:dyDescent="0.3"/>
    <row r="107" s="20" customFormat="1" x14ac:dyDescent="0.3"/>
    <row r="108" s="20" customFormat="1" x14ac:dyDescent="0.3"/>
    <row r="109" s="20" customFormat="1" x14ac:dyDescent="0.3"/>
    <row r="110" s="20" customFormat="1" x14ac:dyDescent="0.3"/>
    <row r="111" s="20" customFormat="1" x14ac:dyDescent="0.3"/>
    <row r="112" s="20" customFormat="1" x14ac:dyDescent="0.3"/>
    <row r="113" s="20" customFormat="1" x14ac:dyDescent="0.3"/>
    <row r="114" s="20" customFormat="1" x14ac:dyDescent="0.3"/>
    <row r="115" s="20" customFormat="1" x14ac:dyDescent="0.3"/>
    <row r="116" s="20" customFormat="1" x14ac:dyDescent="0.3"/>
    <row r="117" s="20" customFormat="1" x14ac:dyDescent="0.3"/>
    <row r="118" s="20" customFormat="1" x14ac:dyDescent="0.3"/>
    <row r="119" s="20" customFormat="1" x14ac:dyDescent="0.3"/>
    <row r="120" s="20" customFormat="1" x14ac:dyDescent="0.3"/>
    <row r="121" s="20" customFormat="1" x14ac:dyDescent="0.3"/>
    <row r="122" s="20" customFormat="1" x14ac:dyDescent="0.3"/>
    <row r="123" s="20" customFormat="1" x14ac:dyDescent="0.3"/>
    <row r="124" s="20" customFormat="1" x14ac:dyDescent="0.3"/>
    <row r="125" s="20" customFormat="1" x14ac:dyDescent="0.3"/>
    <row r="126" s="20" customFormat="1" x14ac:dyDescent="0.3"/>
    <row r="127" s="20" customFormat="1" x14ac:dyDescent="0.3"/>
    <row r="128" s="20" customFormat="1" x14ac:dyDescent="0.3"/>
    <row r="129" spans="1:13" s="20" customFormat="1" x14ac:dyDescent="0.3"/>
    <row r="130" spans="1:13" s="20" customFormat="1" x14ac:dyDescent="0.3"/>
    <row r="131" spans="1:13" s="20" customFormat="1" x14ac:dyDescent="0.3"/>
    <row r="132" spans="1:13" s="20" customFormat="1" x14ac:dyDescent="0.3"/>
    <row r="133" spans="1:13" s="20" customFormat="1" x14ac:dyDescent="0.3"/>
    <row r="134" spans="1:13" s="20" customFormat="1" x14ac:dyDescent="0.3"/>
    <row r="135" spans="1:13" s="20" customFormat="1" x14ac:dyDescent="0.3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</sheetData>
  <sheetProtection selectLockedCells="1"/>
  <mergeCells count="12">
    <mergeCell ref="B18:F18"/>
    <mergeCell ref="B28:F28"/>
    <mergeCell ref="J2:M2"/>
    <mergeCell ref="A13:M13"/>
    <mergeCell ref="A48:F48"/>
    <mergeCell ref="K5:M5"/>
    <mergeCell ref="A12:M12"/>
    <mergeCell ref="B51:F51"/>
    <mergeCell ref="B46:F46"/>
    <mergeCell ref="B47:F47"/>
    <mergeCell ref="B49:F49"/>
    <mergeCell ref="C52:F52"/>
  </mergeCells>
  <phoneticPr fontId="3" type="noConversion"/>
  <conditionalFormatting sqref="A57 M57">
    <cfRule type="cellIs" dxfId="76" priority="11" operator="equal">
      <formula>0</formula>
    </cfRule>
  </conditionalFormatting>
  <conditionalFormatting sqref="A57">
    <cfRule type="containsBlanks" dxfId="75" priority="14">
      <formula>LEN(TRIM(A57))=0</formula>
    </cfRule>
  </conditionalFormatting>
  <conditionalFormatting sqref="A57:M57">
    <cfRule type="containsText" dxfId="74" priority="12" operator="containsText" text="0">
      <formula>NOT(ISERROR(SEARCH("0",A57)))</formula>
    </cfRule>
  </conditionalFormatting>
  <conditionalFormatting sqref="B3 C20:F24 C30:F34 C39:E43">
    <cfRule type="cellIs" dxfId="73" priority="9" operator="equal">
      <formula>0</formula>
    </cfRule>
  </conditionalFormatting>
  <conditionalFormatting sqref="B3">
    <cfRule type="cellIs" dxfId="72" priority="4" operator="equal">
      <formula>"Departament"</formula>
    </cfRule>
  </conditionalFormatting>
  <conditionalFormatting sqref="C25:F25 C35:F35">
    <cfRule type="containsErrors" dxfId="71" priority="6">
      <formula>ISERROR(C25)</formula>
    </cfRule>
  </conditionalFormatting>
  <conditionalFormatting sqref="D4:D6">
    <cfRule type="cellIs" dxfId="70" priority="3" operator="equal">
      <formula>0</formula>
    </cfRule>
  </conditionalFormatting>
  <conditionalFormatting sqref="D35">
    <cfRule type="cellIs" dxfId="69" priority="16" operator="lessThan">
      <formula>0.1</formula>
    </cfRule>
  </conditionalFormatting>
  <conditionalFormatting sqref="G46:G49">
    <cfRule type="cellIs" dxfId="68" priority="2" operator="equal">
      <formula>0</formula>
    </cfRule>
  </conditionalFormatting>
  <conditionalFormatting sqref="G51">
    <cfRule type="cellIs" dxfId="67" priority="1" operator="equal">
      <formula>0</formula>
    </cfRule>
  </conditionalFormatting>
  <conditionalFormatting sqref="M57">
    <cfRule type="containsBlanks" dxfId="66" priority="13">
      <formula>LEN(TRIM(M57))=0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ignoredErrors>
    <ignoredError sqref="S30:S33 E30:E33" formula="1"/>
    <ignoredError sqref="C35:F35 C25:F25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E300"/>
  <sheetViews>
    <sheetView showGridLines="0" tabSelected="1" zoomScale="115" zoomScaleNormal="115" workbookViewId="0">
      <selection activeCell="H45" sqref="H45"/>
    </sheetView>
  </sheetViews>
  <sheetFormatPr defaultColWidth="9.109375" defaultRowHeight="10.8" x14ac:dyDescent="0.25"/>
  <cols>
    <col min="1" max="1" width="4.77734375" style="64" customWidth="1"/>
    <col min="2" max="2" width="3.109375" style="35" customWidth="1"/>
    <col min="3" max="3" width="4.6640625" style="35" bestFit="1" customWidth="1"/>
    <col min="4" max="4" width="45.88671875" style="35" customWidth="1"/>
    <col min="5" max="5" width="11.6640625" style="35" customWidth="1"/>
    <col min="6" max="6" width="5.88671875" style="35" customWidth="1"/>
    <col min="7" max="7" width="5.88671875" style="35" bestFit="1" customWidth="1"/>
    <col min="8" max="8" width="7.6640625" style="35" customWidth="1"/>
    <col min="9" max="12" width="3.5546875" style="35" customWidth="1"/>
    <col min="13" max="14" width="4.33203125" style="35" customWidth="1"/>
    <col min="15" max="15" width="4.6640625" style="35" customWidth="1"/>
    <col min="16" max="16" width="4.5546875" style="35" customWidth="1"/>
    <col min="17" max="17" width="4.77734375" style="35" customWidth="1"/>
    <col min="18" max="18" width="9.109375" style="66"/>
    <col min="19" max="19" width="9.109375" style="66" customWidth="1"/>
    <col min="20" max="20" width="12.33203125" style="66" customWidth="1"/>
    <col min="21" max="30" width="4.109375" style="66" customWidth="1"/>
    <col min="31" max="31" width="4.5546875" style="66" customWidth="1"/>
    <col min="32" max="45" width="3.88671875" style="66" customWidth="1"/>
    <col min="46" max="46" width="9.109375" style="66"/>
    <col min="47" max="57" width="9.109375" style="67"/>
    <col min="58" max="16384" width="9.109375" style="35"/>
  </cols>
  <sheetData>
    <row r="1" spans="1:57" s="65" customFormat="1" x14ac:dyDescent="0.25">
      <c r="A1" s="64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</row>
    <row r="2" spans="1:57" s="11" customFormat="1" ht="15" customHeight="1" x14ac:dyDescent="0.25">
      <c r="A2" s="219"/>
      <c r="B2" s="69" t="s">
        <v>76</v>
      </c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</row>
    <row r="3" spans="1:57" s="11" customFormat="1" ht="15" customHeight="1" x14ac:dyDescent="0.3">
      <c r="A3" s="219"/>
      <c r="B3" s="69" t="s">
        <v>16</v>
      </c>
      <c r="I3" s="12"/>
      <c r="K3" s="12"/>
      <c r="M3" s="11" t="s">
        <v>107</v>
      </c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</row>
    <row r="4" spans="1:57" s="11" customFormat="1" ht="15" customHeight="1" x14ac:dyDescent="0.25">
      <c r="A4" s="219"/>
      <c r="B4" s="142" t="str">
        <f>IF(Pagina1!$D$4="","Departament",Pagina1!$D$4)</f>
        <v>Departament</v>
      </c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</row>
    <row r="5" spans="1:57" s="11" customFormat="1" ht="15" customHeight="1" x14ac:dyDescent="0.25">
      <c r="A5" s="219"/>
      <c r="B5" s="142" t="str">
        <f>IF(Pagina1!$D$12="","",CONCATENATE(Pagina1!$B$12,"  ",Pagina1!$D$12))</f>
        <v/>
      </c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P5" s="220"/>
      <c r="AQ5" s="220"/>
      <c r="AR5" s="220"/>
      <c r="AS5" s="220"/>
      <c r="AT5" s="220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</row>
    <row r="6" spans="1:57" s="11" customFormat="1" ht="15" customHeight="1" x14ac:dyDescent="0.25">
      <c r="A6" s="219"/>
      <c r="B6" s="142" t="str">
        <f>IF(Pagina1!$D$13="","",CONCATENATE(Pagina1!$B$13,"  ",Pagina1!$D$13))</f>
        <v/>
      </c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1"/>
      <c r="AV6" s="221"/>
      <c r="AW6" s="221"/>
      <c r="AX6" s="221"/>
      <c r="AY6" s="221"/>
      <c r="AZ6" s="221"/>
      <c r="BA6" s="221"/>
      <c r="BB6" s="221"/>
      <c r="BC6" s="221"/>
      <c r="BD6" s="221"/>
      <c r="BE6" s="221"/>
    </row>
    <row r="7" spans="1:57" s="11" customFormat="1" ht="15" customHeight="1" x14ac:dyDescent="0.25">
      <c r="A7" s="219"/>
      <c r="B7" s="142"/>
      <c r="M7" s="11" t="s">
        <v>39</v>
      </c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</row>
    <row r="8" spans="1:57" s="11" customFormat="1" ht="15" customHeight="1" x14ac:dyDescent="0.25">
      <c r="A8" s="219"/>
      <c r="B8" s="142"/>
      <c r="M8" s="11" t="str">
        <f>numerector</f>
        <v>Prof. univ. dr. ing. habil. Carol SCHNAKOVSZKY</v>
      </c>
      <c r="R8" s="220"/>
      <c r="S8" s="348" t="s">
        <v>3</v>
      </c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</row>
    <row r="9" spans="1:57" ht="15" customHeight="1" x14ac:dyDescent="0.25">
      <c r="B9" s="16"/>
      <c r="S9" s="348"/>
    </row>
    <row r="10" spans="1:57" ht="15" customHeight="1" x14ac:dyDescent="0.25">
      <c r="B10" s="330" t="s">
        <v>18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S10" s="306" t="s">
        <v>176</v>
      </c>
    </row>
    <row r="11" spans="1:57" s="77" customFormat="1" ht="15.6" x14ac:dyDescent="0.25">
      <c r="A11" s="73"/>
      <c r="B11" s="330" t="s">
        <v>24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74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</row>
    <row r="12" spans="1:57" ht="15" customHeight="1" thickBot="1" x14ac:dyDescent="0.3">
      <c r="C12" s="7"/>
      <c r="E12" s="78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 x14ac:dyDescent="0.3">
      <c r="B13" s="325" t="s">
        <v>19</v>
      </c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7"/>
      <c r="AU13" s="66"/>
    </row>
    <row r="14" spans="1:57" s="72" customFormat="1" ht="15" customHeight="1" x14ac:dyDescent="0.25">
      <c r="A14" s="79"/>
      <c r="B14" s="332" t="s">
        <v>0</v>
      </c>
      <c r="C14" s="336" t="s">
        <v>25</v>
      </c>
      <c r="D14" s="336" t="s">
        <v>1</v>
      </c>
      <c r="E14" s="336" t="s">
        <v>3</v>
      </c>
      <c r="F14" s="336" t="s">
        <v>2</v>
      </c>
      <c r="G14" s="336" t="s">
        <v>8</v>
      </c>
      <c r="H14" s="355" t="s">
        <v>9</v>
      </c>
      <c r="I14" s="332" t="s">
        <v>14</v>
      </c>
      <c r="J14" s="336"/>
      <c r="K14" s="336"/>
      <c r="L14" s="339"/>
      <c r="M14" s="338" t="s">
        <v>15</v>
      </c>
      <c r="N14" s="336"/>
      <c r="O14" s="336"/>
      <c r="P14" s="339"/>
      <c r="Q14" s="35"/>
      <c r="R14" s="80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82"/>
      <c r="AW14" s="81"/>
      <c r="AX14" s="81"/>
      <c r="AY14" s="83"/>
      <c r="AZ14" s="83"/>
      <c r="BA14" s="83"/>
      <c r="BB14" s="83"/>
      <c r="BC14" s="83"/>
      <c r="BD14" s="83"/>
      <c r="BE14" s="83"/>
    </row>
    <row r="15" spans="1:57" s="72" customFormat="1" ht="15" customHeight="1" thickBot="1" x14ac:dyDescent="0.3">
      <c r="A15" s="79"/>
      <c r="B15" s="333"/>
      <c r="C15" s="337"/>
      <c r="D15" s="337"/>
      <c r="E15" s="337"/>
      <c r="F15" s="337"/>
      <c r="G15" s="337"/>
      <c r="H15" s="356"/>
      <c r="I15" s="173" t="s">
        <v>4</v>
      </c>
      <c r="J15" s="174" t="s">
        <v>5</v>
      </c>
      <c r="K15" s="174" t="s">
        <v>6</v>
      </c>
      <c r="L15" s="175" t="s">
        <v>7</v>
      </c>
      <c r="M15" s="176" t="s">
        <v>12</v>
      </c>
      <c r="N15" s="174" t="s">
        <v>13</v>
      </c>
      <c r="O15" s="174" t="s">
        <v>10</v>
      </c>
      <c r="P15" s="175" t="s">
        <v>11</v>
      </c>
      <c r="Q15" s="35"/>
      <c r="R15" s="80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84"/>
      <c r="AW15" s="84"/>
      <c r="AX15" s="84"/>
      <c r="AY15" s="83"/>
      <c r="AZ15" s="83"/>
      <c r="BA15" s="83"/>
      <c r="BB15" s="83"/>
      <c r="BC15" s="83"/>
      <c r="BD15" s="83"/>
      <c r="BE15" s="83"/>
    </row>
    <row r="16" spans="1:57" s="32" customFormat="1" ht="15" customHeight="1" x14ac:dyDescent="0.25">
      <c r="A16" s="177"/>
      <c r="B16" s="178" t="e" cm="1" vm="1">
        <f t="array" ref="B16">_xlfn.SEQUENCE(COUNTA(D16:D26))</f>
        <v>#VALUE!</v>
      </c>
      <c r="C16" s="179"/>
      <c r="D16" s="180"/>
      <c r="E16" s="181" t="str">
        <f>IF(D16&lt;&gt;"",CONCATENATE($S$10,1,S16,B16,C16),"")</f>
        <v/>
      </c>
      <c r="F16" s="179"/>
      <c r="G16" s="179"/>
      <c r="H16" s="182"/>
      <c r="I16" s="178"/>
      <c r="J16" s="179"/>
      <c r="K16" s="179"/>
      <c r="L16" s="183"/>
      <c r="M16" s="184" t="str">
        <f>IF(I16&lt;&gt;"",I16*14,"")</f>
        <v/>
      </c>
      <c r="N16" s="185" t="str">
        <f>IF(SUM(J16:L16)&lt;&gt;0,SUM(J16:L16)*14,"")</f>
        <v/>
      </c>
      <c r="O16" s="181" t="str">
        <f>IF(SUM(M16:N16)&lt;&gt;0,SUM(M16:N16),"")</f>
        <v/>
      </c>
      <c r="P16" s="186" t="str">
        <f>IF(G16&lt;&gt;0,G16*25-O16,"")</f>
        <v/>
      </c>
      <c r="R16" s="187"/>
      <c r="S16" s="300" t="e" vm="2">
        <f>IF(B16&lt;=9,"0","")</f>
        <v>#VALUE!</v>
      </c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187"/>
      <c r="AT16" s="187"/>
      <c r="AU16" s="187"/>
      <c r="AV16" s="188"/>
      <c r="AW16" s="188"/>
      <c r="AX16" s="188"/>
      <c r="AY16" s="189"/>
      <c r="AZ16" s="189"/>
      <c r="BA16" s="189"/>
      <c r="BB16" s="189"/>
      <c r="BC16" s="189"/>
      <c r="BD16" s="189"/>
      <c r="BE16" s="189"/>
    </row>
    <row r="17" spans="1:57" s="32" customFormat="1" ht="15" customHeight="1" x14ac:dyDescent="0.25">
      <c r="A17" s="177"/>
      <c r="B17" s="190"/>
      <c r="C17" s="179"/>
      <c r="D17" s="191"/>
      <c r="E17" s="181" t="str">
        <f t="shared" ref="E17:E26" si="0">IF(D17&lt;&gt;"",CONCATENATE($S$10,1,S17,B17,C17),"")</f>
        <v/>
      </c>
      <c r="F17" s="179"/>
      <c r="G17" s="179"/>
      <c r="H17" s="192"/>
      <c r="I17" s="178"/>
      <c r="J17" s="179"/>
      <c r="K17" s="179"/>
      <c r="L17" s="183"/>
      <c r="M17" s="184" t="str">
        <f>IF(I17&lt;&gt;"",I17*14,"")</f>
        <v/>
      </c>
      <c r="N17" s="185" t="str">
        <f t="shared" ref="N17:N26" si="1">IF(SUM(J17:L17)&lt;&gt;0,SUM(J17:L17)*14,"")</f>
        <v/>
      </c>
      <c r="O17" s="181" t="str">
        <f t="shared" ref="O17:O26" si="2">IF(SUM(M17:N17)&lt;&gt;0,SUM(M17:N17),"")</f>
        <v/>
      </c>
      <c r="P17" s="186" t="str">
        <f t="shared" ref="P17:P26" si="3">IF(G17&lt;&gt;0,G17*25-O17,"")</f>
        <v/>
      </c>
      <c r="R17" s="187"/>
      <c r="S17" s="300" t="str">
        <f t="shared" ref="S17:S26" si="4">IF(B17&lt;=9,"0","")</f>
        <v>0</v>
      </c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187"/>
      <c r="AT17" s="187"/>
      <c r="AU17" s="187"/>
      <c r="AV17" s="188"/>
      <c r="AW17" s="188"/>
      <c r="AX17" s="188"/>
      <c r="AY17" s="189"/>
      <c r="AZ17" s="189"/>
      <c r="BA17" s="189"/>
      <c r="BB17" s="189"/>
      <c r="BC17" s="189"/>
      <c r="BD17" s="189"/>
      <c r="BE17" s="189"/>
    </row>
    <row r="18" spans="1:57" s="32" customFormat="1" ht="15" customHeight="1" x14ac:dyDescent="0.25">
      <c r="A18" s="61"/>
      <c r="B18" s="190"/>
      <c r="C18" s="179"/>
      <c r="D18" s="191"/>
      <c r="E18" s="181" t="str">
        <f t="shared" si="0"/>
        <v/>
      </c>
      <c r="F18" s="179"/>
      <c r="G18" s="193"/>
      <c r="H18" s="192"/>
      <c r="I18" s="178"/>
      <c r="J18" s="179"/>
      <c r="K18" s="179"/>
      <c r="L18" s="183"/>
      <c r="M18" s="184" t="str">
        <f t="shared" ref="M18:M26" si="5">IF(I18&lt;&gt;"",I18*14,"")</f>
        <v/>
      </c>
      <c r="N18" s="185" t="str">
        <f t="shared" si="1"/>
        <v/>
      </c>
      <c r="O18" s="181" t="str">
        <f t="shared" si="2"/>
        <v/>
      </c>
      <c r="P18" s="186" t="str">
        <f t="shared" si="3"/>
        <v/>
      </c>
      <c r="R18" s="61"/>
      <c r="S18" s="300" t="str">
        <f t="shared" si="4"/>
        <v>0</v>
      </c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94"/>
      <c r="AW18" s="194"/>
      <c r="AX18" s="194"/>
      <c r="AY18" s="189"/>
      <c r="AZ18" s="189"/>
      <c r="BA18" s="189"/>
      <c r="BB18" s="189"/>
      <c r="BC18" s="189"/>
      <c r="BD18" s="189"/>
      <c r="BE18" s="189"/>
    </row>
    <row r="19" spans="1:57" s="32" customFormat="1" ht="15" customHeight="1" x14ac:dyDescent="0.25">
      <c r="A19" s="61"/>
      <c r="B19" s="190"/>
      <c r="C19" s="179"/>
      <c r="D19" s="191"/>
      <c r="E19" s="181" t="str">
        <f t="shared" si="0"/>
        <v/>
      </c>
      <c r="F19" s="179"/>
      <c r="G19" s="193"/>
      <c r="H19" s="192"/>
      <c r="I19" s="178"/>
      <c r="J19" s="179"/>
      <c r="K19" s="179"/>
      <c r="L19" s="183"/>
      <c r="M19" s="184" t="str">
        <f t="shared" si="5"/>
        <v/>
      </c>
      <c r="N19" s="185" t="str">
        <f t="shared" si="1"/>
        <v/>
      </c>
      <c r="O19" s="181" t="str">
        <f t="shared" si="2"/>
        <v/>
      </c>
      <c r="P19" s="186" t="str">
        <f t="shared" si="3"/>
        <v/>
      </c>
      <c r="R19" s="61"/>
      <c r="S19" s="300" t="str">
        <f t="shared" si="4"/>
        <v>0</v>
      </c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94"/>
      <c r="AW19" s="194"/>
      <c r="AX19" s="194"/>
      <c r="AY19" s="189"/>
      <c r="AZ19" s="189"/>
      <c r="BA19" s="189"/>
      <c r="BB19" s="189"/>
      <c r="BC19" s="189"/>
      <c r="BD19" s="189"/>
      <c r="BE19" s="189"/>
    </row>
    <row r="20" spans="1:57" s="32" customFormat="1" ht="15" customHeight="1" x14ac:dyDescent="0.25">
      <c r="A20" s="61"/>
      <c r="B20" s="178"/>
      <c r="C20" s="179"/>
      <c r="D20" s="191"/>
      <c r="E20" s="181" t="str">
        <f t="shared" si="0"/>
        <v/>
      </c>
      <c r="F20" s="179"/>
      <c r="G20" s="193"/>
      <c r="H20" s="192"/>
      <c r="I20" s="178"/>
      <c r="J20" s="179"/>
      <c r="K20" s="179"/>
      <c r="L20" s="183"/>
      <c r="M20" s="184" t="str">
        <f t="shared" si="5"/>
        <v/>
      </c>
      <c r="N20" s="185" t="str">
        <f t="shared" si="1"/>
        <v/>
      </c>
      <c r="O20" s="181" t="str">
        <f t="shared" si="2"/>
        <v/>
      </c>
      <c r="P20" s="186" t="str">
        <f t="shared" si="3"/>
        <v/>
      </c>
      <c r="R20" s="61"/>
      <c r="S20" s="300" t="str">
        <f t="shared" si="4"/>
        <v>0</v>
      </c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94"/>
      <c r="AW20" s="194"/>
      <c r="AX20" s="194"/>
      <c r="AY20" s="189"/>
      <c r="AZ20" s="189"/>
      <c r="BA20" s="189"/>
      <c r="BB20" s="189"/>
      <c r="BC20" s="189"/>
      <c r="BD20" s="189"/>
      <c r="BE20" s="189"/>
    </row>
    <row r="21" spans="1:57" s="32" customFormat="1" ht="15" customHeight="1" x14ac:dyDescent="0.25">
      <c r="A21" s="177"/>
      <c r="B21" s="190"/>
      <c r="C21" s="179"/>
      <c r="D21" s="191"/>
      <c r="E21" s="181" t="str">
        <f t="shared" si="0"/>
        <v/>
      </c>
      <c r="F21" s="179"/>
      <c r="G21" s="193"/>
      <c r="H21" s="192"/>
      <c r="I21" s="178"/>
      <c r="J21" s="179"/>
      <c r="K21" s="179"/>
      <c r="L21" s="183"/>
      <c r="M21" s="184" t="str">
        <f t="shared" si="5"/>
        <v/>
      </c>
      <c r="N21" s="185" t="str">
        <f t="shared" si="1"/>
        <v/>
      </c>
      <c r="O21" s="181" t="str">
        <f t="shared" si="2"/>
        <v/>
      </c>
      <c r="P21" s="186" t="str">
        <f t="shared" si="3"/>
        <v/>
      </c>
      <c r="R21" s="187"/>
      <c r="S21" s="300" t="str">
        <f t="shared" si="4"/>
        <v>0</v>
      </c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8"/>
      <c r="AW21" s="188"/>
      <c r="AX21" s="188"/>
      <c r="AY21" s="189"/>
      <c r="AZ21" s="189"/>
      <c r="BA21" s="189"/>
      <c r="BB21" s="189"/>
      <c r="BC21" s="189"/>
      <c r="BD21" s="189"/>
      <c r="BE21" s="189"/>
    </row>
    <row r="22" spans="1:57" s="32" customFormat="1" ht="15" customHeight="1" x14ac:dyDescent="0.25">
      <c r="A22" s="177"/>
      <c r="B22" s="190"/>
      <c r="C22" s="179"/>
      <c r="D22" s="191"/>
      <c r="E22" s="181" t="str">
        <f t="shared" si="0"/>
        <v/>
      </c>
      <c r="F22" s="179"/>
      <c r="G22" s="193"/>
      <c r="H22" s="192"/>
      <c r="I22" s="178"/>
      <c r="J22" s="179"/>
      <c r="K22" s="179"/>
      <c r="L22" s="183"/>
      <c r="M22" s="184" t="str">
        <f t="shared" si="5"/>
        <v/>
      </c>
      <c r="N22" s="185" t="str">
        <f t="shared" si="1"/>
        <v/>
      </c>
      <c r="O22" s="181" t="str">
        <f t="shared" si="2"/>
        <v/>
      </c>
      <c r="P22" s="186" t="str">
        <f t="shared" si="3"/>
        <v/>
      </c>
      <c r="R22" s="187"/>
      <c r="S22" s="300" t="str">
        <f t="shared" si="4"/>
        <v>0</v>
      </c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8"/>
      <c r="AW22" s="188"/>
      <c r="AX22" s="188"/>
      <c r="AY22" s="189"/>
      <c r="AZ22" s="189"/>
      <c r="BA22" s="189"/>
      <c r="BB22" s="189"/>
      <c r="BC22" s="189"/>
      <c r="BD22" s="189"/>
      <c r="BE22" s="189"/>
    </row>
    <row r="23" spans="1:57" s="197" customFormat="1" ht="15" customHeight="1" x14ac:dyDescent="0.25">
      <c r="A23" s="195"/>
      <c r="B23" s="190"/>
      <c r="C23" s="179"/>
      <c r="D23" s="191"/>
      <c r="E23" s="181" t="str">
        <f t="shared" si="0"/>
        <v/>
      </c>
      <c r="F23" s="179"/>
      <c r="G23" s="193"/>
      <c r="H23" s="192"/>
      <c r="I23" s="178"/>
      <c r="J23" s="179"/>
      <c r="K23" s="179"/>
      <c r="L23" s="183"/>
      <c r="M23" s="184" t="str">
        <f t="shared" si="5"/>
        <v/>
      </c>
      <c r="N23" s="185" t="str">
        <f t="shared" si="1"/>
        <v/>
      </c>
      <c r="O23" s="181" t="str">
        <f t="shared" si="2"/>
        <v/>
      </c>
      <c r="P23" s="186" t="str">
        <f t="shared" si="3"/>
        <v/>
      </c>
      <c r="Q23" s="32"/>
      <c r="R23" s="195"/>
      <c r="S23" s="300" t="str">
        <f t="shared" si="4"/>
        <v>0</v>
      </c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8"/>
      <c r="AW23" s="188"/>
      <c r="AX23" s="188"/>
      <c r="AY23" s="189"/>
      <c r="AZ23" s="189"/>
      <c r="BA23" s="196"/>
      <c r="BB23" s="196"/>
      <c r="BC23" s="196"/>
      <c r="BD23" s="196"/>
      <c r="BE23" s="196"/>
    </row>
    <row r="24" spans="1:57" s="32" customFormat="1" ht="15" customHeight="1" x14ac:dyDescent="0.25">
      <c r="A24" s="177"/>
      <c r="B24" s="190"/>
      <c r="C24" s="179"/>
      <c r="D24" s="191"/>
      <c r="E24" s="181" t="str">
        <f t="shared" si="0"/>
        <v/>
      </c>
      <c r="F24" s="179"/>
      <c r="G24" s="193"/>
      <c r="H24" s="192"/>
      <c r="I24" s="178"/>
      <c r="J24" s="179"/>
      <c r="K24" s="179"/>
      <c r="L24" s="183"/>
      <c r="M24" s="184" t="str">
        <f t="shared" si="5"/>
        <v/>
      </c>
      <c r="N24" s="185" t="str">
        <f t="shared" si="1"/>
        <v/>
      </c>
      <c r="O24" s="181" t="str">
        <f t="shared" si="2"/>
        <v/>
      </c>
      <c r="P24" s="186" t="str">
        <f t="shared" si="3"/>
        <v/>
      </c>
      <c r="R24" s="187"/>
      <c r="S24" s="300" t="str">
        <f t="shared" si="4"/>
        <v>0</v>
      </c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7"/>
      <c r="AT24" s="187"/>
      <c r="AU24" s="188"/>
      <c r="AV24" s="188"/>
      <c r="AW24" s="188"/>
      <c r="AX24" s="188"/>
      <c r="AY24" s="189"/>
      <c r="AZ24" s="189"/>
      <c r="BA24" s="189"/>
      <c r="BB24" s="189"/>
      <c r="BC24" s="189"/>
      <c r="BD24" s="189"/>
      <c r="BE24" s="189"/>
    </row>
    <row r="25" spans="1:57" s="197" customFormat="1" ht="15" customHeight="1" x14ac:dyDescent="0.25">
      <c r="A25" s="195"/>
      <c r="B25" s="190"/>
      <c r="C25" s="179"/>
      <c r="D25" s="191"/>
      <c r="E25" s="181" t="str">
        <f t="shared" si="0"/>
        <v/>
      </c>
      <c r="F25" s="179"/>
      <c r="G25" s="193"/>
      <c r="H25" s="192"/>
      <c r="I25" s="178"/>
      <c r="J25" s="179"/>
      <c r="K25" s="179"/>
      <c r="L25" s="183"/>
      <c r="M25" s="184" t="str">
        <f t="shared" si="5"/>
        <v/>
      </c>
      <c r="N25" s="185" t="str">
        <f t="shared" si="1"/>
        <v/>
      </c>
      <c r="O25" s="181" t="str">
        <f t="shared" si="2"/>
        <v/>
      </c>
      <c r="P25" s="186" t="str">
        <f t="shared" si="3"/>
        <v/>
      </c>
      <c r="Q25" s="32"/>
      <c r="R25" s="195"/>
      <c r="S25" s="300" t="str">
        <f t="shared" si="4"/>
        <v>0</v>
      </c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89"/>
      <c r="AZ25" s="189"/>
      <c r="BA25" s="196"/>
      <c r="BB25" s="196"/>
      <c r="BC25" s="196"/>
      <c r="BD25" s="196"/>
      <c r="BE25" s="196"/>
    </row>
    <row r="26" spans="1:57" s="32" customFormat="1" ht="15" customHeight="1" thickBot="1" x14ac:dyDescent="0.3">
      <c r="A26" s="177"/>
      <c r="B26" s="190"/>
      <c r="C26" s="179"/>
      <c r="D26" s="191"/>
      <c r="E26" s="181" t="str">
        <f t="shared" si="0"/>
        <v/>
      </c>
      <c r="F26" s="179"/>
      <c r="G26" s="193"/>
      <c r="H26" s="192"/>
      <c r="I26" s="198"/>
      <c r="J26" s="199"/>
      <c r="K26" s="199"/>
      <c r="L26" s="200"/>
      <c r="M26" s="184" t="str">
        <f t="shared" si="5"/>
        <v/>
      </c>
      <c r="N26" s="201" t="str">
        <f t="shared" si="1"/>
        <v/>
      </c>
      <c r="O26" s="181" t="str">
        <f t="shared" si="2"/>
        <v/>
      </c>
      <c r="P26" s="186" t="str">
        <f t="shared" si="3"/>
        <v/>
      </c>
      <c r="R26" s="187"/>
      <c r="S26" s="300" t="str">
        <f t="shared" si="4"/>
        <v>0</v>
      </c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187"/>
      <c r="AT26" s="187"/>
      <c r="AU26" s="188"/>
      <c r="AV26" s="188"/>
      <c r="AW26" s="188"/>
      <c r="AX26" s="188"/>
      <c r="AY26" s="189"/>
      <c r="AZ26" s="189"/>
      <c r="BA26" s="189"/>
      <c r="BB26" s="189"/>
      <c r="BC26" s="189"/>
      <c r="BD26" s="189"/>
      <c r="BE26" s="189"/>
    </row>
    <row r="27" spans="1:57" s="32" customFormat="1" ht="15" customHeight="1" thickBot="1" x14ac:dyDescent="0.3">
      <c r="A27" s="177"/>
      <c r="B27" s="311" t="s">
        <v>70</v>
      </c>
      <c r="C27" s="341"/>
      <c r="D27" s="341"/>
      <c r="E27" s="341"/>
      <c r="F27" s="342"/>
      <c r="G27" s="334">
        <f t="shared" ref="G27:G28" si="6">SUMIF($F16:$F26,"&lt;&gt;DFA",G16:G26)</f>
        <v>0</v>
      </c>
      <c r="H27" s="353" t="str">
        <f>CONCATENATE(TEXT(COUNTIFS(F16:F26,"&lt;&gt;DFA",H16:H26,"E*"),0),"E, ",TEXT(COUNTIFS(F16:F26,"&lt;&gt;DFA",H16:H26,"C"),0),"C, ",TEXT(COUNTIFS(F16:F26,"&lt;&gt;DFA",H16:H26,"V"),0),"V")</f>
        <v>0E, 0C, 0V</v>
      </c>
      <c r="I27" s="222">
        <f>SUMIF($F16:$F26,"&lt;&gt;DFA",I16:I26)</f>
        <v>0</v>
      </c>
      <c r="J27" s="223">
        <f t="shared" ref="J27:L27" si="7">SUMIF($F16:$F26,"&lt;&gt;DFA",J16:J26)</f>
        <v>0</v>
      </c>
      <c r="K27" s="223">
        <f t="shared" si="7"/>
        <v>0</v>
      </c>
      <c r="L27" s="224">
        <f t="shared" si="7"/>
        <v>0</v>
      </c>
      <c r="M27" s="225">
        <f t="shared" ref="M27:N27" si="8">SUMIF($F16:$F26,"&lt;&gt;DFA",M16:M26)</f>
        <v>0</v>
      </c>
      <c r="N27" s="225">
        <f t="shared" si="8"/>
        <v>0</v>
      </c>
      <c r="O27" s="223">
        <f t="shared" ref="O27" si="9">SUMIF($F16:$F26,"&lt;&gt;DFA",O16:O26)</f>
        <v>0</v>
      </c>
      <c r="P27" s="224">
        <f t="shared" ref="P27" si="10">SUMIF($F16:$F26,"&lt;&gt;DFA",P16:P26)</f>
        <v>0</v>
      </c>
      <c r="R27" s="187"/>
      <c r="S27" s="300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187"/>
      <c r="AU27" s="188"/>
      <c r="AV27" s="195"/>
      <c r="AW27" s="195"/>
      <c r="AX27" s="195"/>
      <c r="AY27" s="189"/>
      <c r="AZ27" s="189"/>
      <c r="BA27" s="189"/>
      <c r="BB27" s="189"/>
      <c r="BC27" s="189"/>
      <c r="BD27" s="189"/>
      <c r="BE27" s="189"/>
    </row>
    <row r="28" spans="1:57" s="32" customFormat="1" ht="15" customHeight="1" thickBot="1" x14ac:dyDescent="0.3">
      <c r="A28" s="177"/>
      <c r="B28" s="312"/>
      <c r="C28" s="343"/>
      <c r="D28" s="343"/>
      <c r="E28" s="343"/>
      <c r="F28" s="344"/>
      <c r="G28" s="335">
        <f t="shared" si="6"/>
        <v>0</v>
      </c>
      <c r="H28" s="354"/>
      <c r="I28" s="345">
        <f>SUM(I27:L27)</f>
        <v>0</v>
      </c>
      <c r="J28" s="346"/>
      <c r="K28" s="346"/>
      <c r="L28" s="347"/>
      <c r="M28" s="349">
        <f>SUM(M27:N27)</f>
        <v>0</v>
      </c>
      <c r="N28" s="350"/>
      <c r="O28" s="345">
        <f>SUM(O27:P27)</f>
        <v>0</v>
      </c>
      <c r="P28" s="347"/>
      <c r="R28" s="187"/>
      <c r="S28" s="300"/>
      <c r="T28" s="187"/>
      <c r="U28" s="202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8"/>
      <c r="AV28" s="188"/>
      <c r="AW28" s="188"/>
      <c r="AX28" s="188"/>
      <c r="AY28" s="189"/>
      <c r="AZ28" s="189"/>
      <c r="BA28" s="189"/>
      <c r="BB28" s="189"/>
      <c r="BC28" s="189"/>
      <c r="BD28" s="189"/>
      <c r="BE28" s="189"/>
    </row>
    <row r="29" spans="1:57" ht="15" customHeight="1" thickBot="1" x14ac:dyDescent="0.3">
      <c r="B29" s="325" t="s">
        <v>20</v>
      </c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7"/>
      <c r="S29" s="300"/>
      <c r="AU29" s="85"/>
      <c r="AV29" s="85"/>
      <c r="AW29" s="85"/>
      <c r="AX29" s="85"/>
      <c r="AY29" s="86"/>
      <c r="AZ29" s="86"/>
      <c r="BA29" s="86"/>
      <c r="BB29" s="86"/>
      <c r="BC29" s="86"/>
      <c r="BD29" s="86"/>
      <c r="BE29" s="86"/>
    </row>
    <row r="30" spans="1:57" s="32" customFormat="1" ht="15" customHeight="1" x14ac:dyDescent="0.25">
      <c r="A30" s="177"/>
      <c r="B30" s="178" t="e" cm="1" vm="1">
        <f t="array" ref="B30">_xlfn.SEQUENCE(COUNTA(D30:D40))</f>
        <v>#VALUE!</v>
      </c>
      <c r="C30" s="179"/>
      <c r="D30" s="180"/>
      <c r="E30" s="181" t="str">
        <f>IF(D30&lt;&gt;"",CONCATENATE($S$10,2,S30,B30,C30),"")</f>
        <v/>
      </c>
      <c r="F30" s="179"/>
      <c r="G30" s="179"/>
      <c r="H30" s="182"/>
      <c r="I30" s="178"/>
      <c r="J30" s="179"/>
      <c r="K30" s="179"/>
      <c r="L30" s="183"/>
      <c r="M30" s="184" t="str">
        <f>IF(I30&lt;&gt;"",I30*14,"")</f>
        <v/>
      </c>
      <c r="N30" s="185" t="str">
        <f>IF(SUM(J30:L30)&lt;&gt;0,SUM(J30:L30)*14,"")</f>
        <v/>
      </c>
      <c r="O30" s="181" t="str">
        <f>IF(SUM(M30:N30)&lt;&gt;0,SUM(M30:N30),"")</f>
        <v/>
      </c>
      <c r="P30" s="186" t="str">
        <f>IF(G30&lt;&gt;0,G30*25-O30,"")</f>
        <v/>
      </c>
      <c r="R30" s="187"/>
      <c r="S30" s="300" t="e" vm="2">
        <f>IF(B30&lt;=9,"0","")</f>
        <v>#VALUE!</v>
      </c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8"/>
      <c r="AV30" s="188"/>
      <c r="AW30" s="188"/>
      <c r="AX30" s="188"/>
      <c r="AY30" s="189"/>
      <c r="AZ30" s="189"/>
      <c r="BA30" s="189"/>
      <c r="BB30" s="189"/>
      <c r="BC30" s="189"/>
      <c r="BD30" s="189"/>
      <c r="BE30" s="189"/>
    </row>
    <row r="31" spans="1:57" s="32" customFormat="1" ht="15" customHeight="1" x14ac:dyDescent="0.25">
      <c r="A31" s="61"/>
      <c r="B31" s="190"/>
      <c r="C31" s="179"/>
      <c r="D31" s="191"/>
      <c r="E31" s="181" t="str">
        <f t="shared" ref="E31:E40" si="11">IF(D31&lt;&gt;"",CONCATENATE($S$10,2,S31,B31,C31),"")</f>
        <v/>
      </c>
      <c r="F31" s="179"/>
      <c r="G31" s="193"/>
      <c r="H31" s="182"/>
      <c r="I31" s="178"/>
      <c r="J31" s="179"/>
      <c r="K31" s="179"/>
      <c r="L31" s="183"/>
      <c r="M31" s="184" t="str">
        <f t="shared" ref="M31:M40" si="12">IF(I31&lt;&gt;"",I31*14,"")</f>
        <v/>
      </c>
      <c r="N31" s="185" t="str">
        <f t="shared" ref="N31:N40" si="13">IF(SUM(J31:L31)&lt;&gt;0,SUM(J31:L31)*14,"")</f>
        <v/>
      </c>
      <c r="O31" s="181" t="str">
        <f t="shared" ref="O31:O40" si="14">IF(SUM(M31:N31)&lt;&gt;0,SUM(M31:N31),"")</f>
        <v/>
      </c>
      <c r="P31" s="186" t="str">
        <f t="shared" ref="P31:P40" si="15">IF(G31&lt;&gt;0,G31*25-O31,"")</f>
        <v/>
      </c>
      <c r="R31" s="61"/>
      <c r="S31" s="300" t="str">
        <f t="shared" ref="S31:S40" si="16">IF(B31&lt;=9,"0","")</f>
        <v>0</v>
      </c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189"/>
      <c r="AZ31" s="189"/>
      <c r="BA31" s="189"/>
      <c r="BB31" s="189"/>
      <c r="BC31" s="189"/>
      <c r="BD31" s="189"/>
      <c r="BE31" s="189"/>
    </row>
    <row r="32" spans="1:57" s="32" customFormat="1" ht="15" customHeight="1" x14ac:dyDescent="0.25">
      <c r="A32" s="177"/>
      <c r="B32" s="190"/>
      <c r="C32" s="179"/>
      <c r="D32" s="191"/>
      <c r="E32" s="181" t="str">
        <f t="shared" si="11"/>
        <v/>
      </c>
      <c r="F32" s="179"/>
      <c r="G32" s="193"/>
      <c r="H32" s="182"/>
      <c r="I32" s="178"/>
      <c r="J32" s="179"/>
      <c r="K32" s="179"/>
      <c r="L32" s="183"/>
      <c r="M32" s="184" t="str">
        <f t="shared" si="12"/>
        <v/>
      </c>
      <c r="N32" s="185" t="str">
        <f t="shared" si="13"/>
        <v/>
      </c>
      <c r="O32" s="181" t="str">
        <f t="shared" si="14"/>
        <v/>
      </c>
      <c r="P32" s="186" t="str">
        <f t="shared" si="15"/>
        <v/>
      </c>
      <c r="R32" s="187"/>
      <c r="S32" s="300" t="str">
        <f t="shared" si="16"/>
        <v>0</v>
      </c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187"/>
      <c r="AU32" s="188"/>
      <c r="AV32" s="188"/>
      <c r="AW32" s="188"/>
      <c r="AX32" s="188"/>
      <c r="AY32" s="189"/>
      <c r="AZ32" s="189"/>
      <c r="BA32" s="189"/>
      <c r="BB32" s="189"/>
      <c r="BC32" s="189"/>
      <c r="BD32" s="189"/>
      <c r="BE32" s="189"/>
    </row>
    <row r="33" spans="1:57" s="32" customFormat="1" ht="15" customHeight="1" x14ac:dyDescent="0.25">
      <c r="A33" s="177"/>
      <c r="B33" s="190"/>
      <c r="C33" s="179"/>
      <c r="D33" s="191"/>
      <c r="E33" s="181" t="str">
        <f t="shared" si="11"/>
        <v/>
      </c>
      <c r="F33" s="179"/>
      <c r="G33" s="193"/>
      <c r="H33" s="182"/>
      <c r="I33" s="178"/>
      <c r="J33" s="179"/>
      <c r="K33" s="179"/>
      <c r="L33" s="183"/>
      <c r="M33" s="184" t="str">
        <f t="shared" si="12"/>
        <v/>
      </c>
      <c r="N33" s="185" t="str">
        <f t="shared" si="13"/>
        <v/>
      </c>
      <c r="O33" s="181" t="str">
        <f t="shared" si="14"/>
        <v/>
      </c>
      <c r="P33" s="186" t="str">
        <f t="shared" si="15"/>
        <v/>
      </c>
      <c r="R33" s="187"/>
      <c r="S33" s="300" t="str">
        <f t="shared" si="16"/>
        <v>0</v>
      </c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8"/>
      <c r="AV33" s="188"/>
      <c r="AW33" s="188"/>
      <c r="AX33" s="188"/>
      <c r="AY33" s="189"/>
      <c r="AZ33" s="189"/>
      <c r="BA33" s="189"/>
      <c r="BB33" s="189"/>
      <c r="BC33" s="189"/>
      <c r="BD33" s="189"/>
      <c r="BE33" s="189"/>
    </row>
    <row r="34" spans="1:57" s="32" customFormat="1" ht="15" customHeight="1" x14ac:dyDescent="0.25">
      <c r="A34" s="177"/>
      <c r="B34" s="190"/>
      <c r="C34" s="179"/>
      <c r="D34" s="191"/>
      <c r="E34" s="181" t="str">
        <f t="shared" si="11"/>
        <v/>
      </c>
      <c r="F34" s="179"/>
      <c r="G34" s="193"/>
      <c r="H34" s="182"/>
      <c r="I34" s="178"/>
      <c r="J34" s="179"/>
      <c r="K34" s="179"/>
      <c r="L34" s="183"/>
      <c r="M34" s="184" t="str">
        <f t="shared" si="12"/>
        <v/>
      </c>
      <c r="N34" s="185" t="str">
        <f t="shared" si="13"/>
        <v/>
      </c>
      <c r="O34" s="181" t="str">
        <f t="shared" si="14"/>
        <v/>
      </c>
      <c r="P34" s="186" t="str">
        <f t="shared" si="15"/>
        <v/>
      </c>
      <c r="R34" s="187"/>
      <c r="S34" s="300" t="str">
        <f t="shared" si="16"/>
        <v>0</v>
      </c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8"/>
      <c r="AV34" s="188"/>
      <c r="AW34" s="188"/>
      <c r="AX34" s="188"/>
      <c r="AY34" s="189"/>
      <c r="AZ34" s="189"/>
      <c r="BA34" s="189"/>
      <c r="BB34" s="189"/>
      <c r="BC34" s="189"/>
      <c r="BD34" s="189"/>
      <c r="BE34" s="189"/>
    </row>
    <row r="35" spans="1:57" s="32" customFormat="1" ht="15" customHeight="1" x14ac:dyDescent="0.25">
      <c r="A35" s="177"/>
      <c r="B35" s="190"/>
      <c r="C35" s="179"/>
      <c r="D35" s="191"/>
      <c r="E35" s="181" t="str">
        <f t="shared" si="11"/>
        <v/>
      </c>
      <c r="F35" s="179"/>
      <c r="G35" s="193"/>
      <c r="H35" s="182"/>
      <c r="I35" s="178"/>
      <c r="J35" s="179"/>
      <c r="K35" s="179"/>
      <c r="L35" s="183"/>
      <c r="M35" s="184" t="str">
        <f t="shared" si="12"/>
        <v/>
      </c>
      <c r="N35" s="185" t="str">
        <f t="shared" si="13"/>
        <v/>
      </c>
      <c r="O35" s="181" t="str">
        <f t="shared" si="14"/>
        <v/>
      </c>
      <c r="P35" s="186" t="str">
        <f t="shared" si="15"/>
        <v/>
      </c>
      <c r="R35" s="187"/>
      <c r="S35" s="300" t="str">
        <f t="shared" si="16"/>
        <v>0</v>
      </c>
      <c r="T35" s="203"/>
      <c r="U35" s="203"/>
      <c r="V35" s="203"/>
      <c r="W35" s="203"/>
      <c r="X35" s="203"/>
      <c r="Y35" s="203"/>
      <c r="Z35" s="203"/>
      <c r="AA35" s="203"/>
      <c r="AB35" s="203"/>
      <c r="AC35" s="203"/>
      <c r="AD35" s="203"/>
      <c r="AE35" s="187"/>
      <c r="AF35" s="187"/>
      <c r="AG35" s="187"/>
      <c r="AH35" s="187"/>
      <c r="AI35" s="187"/>
      <c r="AJ35" s="187"/>
      <c r="AK35" s="187"/>
      <c r="AL35" s="187"/>
      <c r="AM35" s="187"/>
      <c r="AN35" s="187"/>
      <c r="AO35" s="187"/>
      <c r="AP35" s="187"/>
      <c r="AQ35" s="187"/>
      <c r="AR35" s="187"/>
      <c r="AS35" s="187"/>
      <c r="AT35" s="187"/>
      <c r="AU35" s="188"/>
      <c r="AV35" s="188"/>
      <c r="AW35" s="188"/>
      <c r="AX35" s="188"/>
      <c r="AY35" s="189"/>
      <c r="AZ35" s="189"/>
      <c r="BA35" s="189"/>
      <c r="BB35" s="189"/>
      <c r="BC35" s="189"/>
      <c r="BD35" s="189"/>
      <c r="BE35" s="189"/>
    </row>
    <row r="36" spans="1:57" s="32" customFormat="1" ht="15" customHeight="1" x14ac:dyDescent="0.25">
      <c r="A36" s="177"/>
      <c r="B36" s="190"/>
      <c r="C36" s="179"/>
      <c r="D36" s="191"/>
      <c r="E36" s="181" t="str">
        <f t="shared" si="11"/>
        <v/>
      </c>
      <c r="F36" s="179"/>
      <c r="G36" s="193"/>
      <c r="H36" s="182"/>
      <c r="I36" s="178"/>
      <c r="J36" s="179"/>
      <c r="K36" s="179"/>
      <c r="L36" s="183"/>
      <c r="M36" s="184" t="str">
        <f t="shared" si="12"/>
        <v/>
      </c>
      <c r="N36" s="185" t="str">
        <f t="shared" si="13"/>
        <v/>
      </c>
      <c r="O36" s="181" t="str">
        <f t="shared" si="14"/>
        <v/>
      </c>
      <c r="P36" s="186" t="str">
        <f t="shared" si="15"/>
        <v/>
      </c>
      <c r="R36" s="187"/>
      <c r="S36" s="300" t="str">
        <f t="shared" si="16"/>
        <v>0</v>
      </c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187"/>
      <c r="AS36" s="187"/>
      <c r="AT36" s="187"/>
      <c r="AU36" s="188"/>
      <c r="AV36" s="188"/>
      <c r="AW36" s="188"/>
      <c r="AX36" s="188"/>
      <c r="AY36" s="189"/>
      <c r="AZ36" s="189"/>
      <c r="BA36" s="189"/>
      <c r="BB36" s="189"/>
      <c r="BC36" s="189"/>
      <c r="BD36" s="189"/>
      <c r="BE36" s="189"/>
    </row>
    <row r="37" spans="1:57" s="32" customFormat="1" ht="15" customHeight="1" x14ac:dyDescent="0.25">
      <c r="A37" s="177"/>
      <c r="B37" s="190"/>
      <c r="C37" s="179"/>
      <c r="D37" s="191"/>
      <c r="E37" s="181" t="str">
        <f t="shared" si="11"/>
        <v/>
      </c>
      <c r="F37" s="179"/>
      <c r="G37" s="193"/>
      <c r="H37" s="182"/>
      <c r="I37" s="178"/>
      <c r="J37" s="179"/>
      <c r="K37" s="179"/>
      <c r="L37" s="183"/>
      <c r="M37" s="184" t="str">
        <f t="shared" si="12"/>
        <v/>
      </c>
      <c r="N37" s="185" t="str">
        <f t="shared" si="13"/>
        <v/>
      </c>
      <c r="O37" s="181" t="str">
        <f t="shared" si="14"/>
        <v/>
      </c>
      <c r="P37" s="186" t="str">
        <f t="shared" si="15"/>
        <v/>
      </c>
      <c r="R37" s="187"/>
      <c r="S37" s="300" t="str">
        <f t="shared" si="16"/>
        <v>0</v>
      </c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8"/>
      <c r="AV37" s="188"/>
      <c r="AW37" s="188"/>
      <c r="AX37" s="188"/>
      <c r="AY37" s="189"/>
      <c r="AZ37" s="189"/>
      <c r="BA37" s="189"/>
      <c r="BB37" s="189"/>
      <c r="BC37" s="189"/>
      <c r="BD37" s="189"/>
      <c r="BE37" s="189"/>
    </row>
    <row r="38" spans="1:57" s="32" customFormat="1" ht="15" customHeight="1" x14ac:dyDescent="0.25">
      <c r="A38" s="177"/>
      <c r="B38" s="190"/>
      <c r="C38" s="179"/>
      <c r="D38" s="191"/>
      <c r="E38" s="181" t="str">
        <f t="shared" si="11"/>
        <v/>
      </c>
      <c r="F38" s="179"/>
      <c r="G38" s="193"/>
      <c r="H38" s="182"/>
      <c r="I38" s="178"/>
      <c r="J38" s="179"/>
      <c r="K38" s="179"/>
      <c r="L38" s="183"/>
      <c r="M38" s="184" t="str">
        <f t="shared" si="12"/>
        <v/>
      </c>
      <c r="N38" s="185" t="str">
        <f t="shared" si="13"/>
        <v/>
      </c>
      <c r="O38" s="181" t="str">
        <f t="shared" si="14"/>
        <v/>
      </c>
      <c r="P38" s="186" t="str">
        <f t="shared" si="15"/>
        <v/>
      </c>
      <c r="R38" s="187"/>
      <c r="S38" s="300" t="str">
        <f t="shared" si="16"/>
        <v>0</v>
      </c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187"/>
      <c r="AF38" s="187"/>
      <c r="AG38" s="187"/>
      <c r="AH38" s="187"/>
      <c r="AI38" s="187"/>
      <c r="AJ38" s="187"/>
      <c r="AK38" s="187"/>
      <c r="AL38" s="187"/>
      <c r="AM38" s="187"/>
      <c r="AN38" s="187"/>
      <c r="AO38" s="187"/>
      <c r="AP38" s="187"/>
      <c r="AQ38" s="187"/>
      <c r="AR38" s="187"/>
      <c r="AS38" s="187"/>
      <c r="AT38" s="187"/>
      <c r="AU38" s="188"/>
      <c r="AV38" s="188"/>
      <c r="AW38" s="188"/>
      <c r="AX38" s="188"/>
      <c r="AY38" s="189"/>
      <c r="AZ38" s="189"/>
      <c r="BA38" s="189"/>
      <c r="BB38" s="189"/>
      <c r="BC38" s="189"/>
      <c r="BD38" s="189"/>
      <c r="BE38" s="189"/>
    </row>
    <row r="39" spans="1:57" s="32" customFormat="1" ht="15" customHeight="1" x14ac:dyDescent="0.25">
      <c r="A39" s="177"/>
      <c r="B39" s="190"/>
      <c r="C39" s="179"/>
      <c r="D39" s="205"/>
      <c r="E39" s="181" t="str">
        <f t="shared" si="11"/>
        <v/>
      </c>
      <c r="F39" s="179"/>
      <c r="G39" s="193"/>
      <c r="H39" s="182"/>
      <c r="I39" s="178"/>
      <c r="J39" s="179"/>
      <c r="K39" s="179"/>
      <c r="L39" s="183"/>
      <c r="M39" s="184" t="str">
        <f t="shared" si="12"/>
        <v/>
      </c>
      <c r="N39" s="185" t="str">
        <f t="shared" si="13"/>
        <v/>
      </c>
      <c r="O39" s="181" t="str">
        <f t="shared" si="14"/>
        <v/>
      </c>
      <c r="P39" s="186" t="str">
        <f t="shared" si="15"/>
        <v/>
      </c>
      <c r="R39" s="187"/>
      <c r="S39" s="300" t="str">
        <f t="shared" si="16"/>
        <v>0</v>
      </c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187"/>
      <c r="AF39" s="187"/>
      <c r="AG39" s="187"/>
      <c r="AH39" s="187"/>
      <c r="AI39" s="187"/>
      <c r="AJ39" s="187"/>
      <c r="AK39" s="187"/>
      <c r="AL39" s="187"/>
      <c r="AM39" s="187"/>
      <c r="AN39" s="187"/>
      <c r="AO39" s="187"/>
      <c r="AP39" s="187"/>
      <c r="AQ39" s="187"/>
      <c r="AR39" s="187"/>
      <c r="AS39" s="187"/>
      <c r="AT39" s="187"/>
      <c r="AU39" s="188"/>
      <c r="AV39" s="188"/>
      <c r="AW39" s="188"/>
      <c r="AX39" s="188"/>
      <c r="AY39" s="189"/>
      <c r="AZ39" s="189"/>
      <c r="BA39" s="189"/>
      <c r="BB39" s="189"/>
      <c r="BC39" s="189"/>
      <c r="BD39" s="189"/>
      <c r="BE39" s="189"/>
    </row>
    <row r="40" spans="1:57" s="32" customFormat="1" ht="15" customHeight="1" thickBot="1" x14ac:dyDescent="0.3">
      <c r="A40" s="177"/>
      <c r="B40" s="190"/>
      <c r="C40" s="179"/>
      <c r="D40" s="206"/>
      <c r="E40" s="181" t="str">
        <f t="shared" si="11"/>
        <v/>
      </c>
      <c r="F40" s="179"/>
      <c r="G40" s="207"/>
      <c r="H40" s="182"/>
      <c r="I40" s="208"/>
      <c r="J40" s="209"/>
      <c r="K40" s="209"/>
      <c r="L40" s="210"/>
      <c r="M40" s="184" t="str">
        <f t="shared" si="12"/>
        <v/>
      </c>
      <c r="N40" s="185" t="str">
        <f t="shared" si="13"/>
        <v/>
      </c>
      <c r="O40" s="181" t="str">
        <f t="shared" si="14"/>
        <v/>
      </c>
      <c r="P40" s="186" t="str">
        <f t="shared" si="15"/>
        <v/>
      </c>
      <c r="R40" s="187"/>
      <c r="S40" s="300" t="str">
        <f t="shared" si="16"/>
        <v>0</v>
      </c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187"/>
      <c r="AF40" s="187"/>
      <c r="AG40" s="187"/>
      <c r="AH40" s="187"/>
      <c r="AI40" s="187"/>
      <c r="AJ40" s="187"/>
      <c r="AK40" s="187"/>
      <c r="AL40" s="187"/>
      <c r="AM40" s="187"/>
      <c r="AN40" s="187"/>
      <c r="AO40" s="187"/>
      <c r="AP40" s="187"/>
      <c r="AQ40" s="187"/>
      <c r="AR40" s="187"/>
      <c r="AS40" s="187"/>
      <c r="AT40" s="187"/>
      <c r="AU40" s="188"/>
      <c r="AV40" s="188"/>
      <c r="AW40" s="188"/>
      <c r="AX40" s="188"/>
      <c r="AY40" s="189"/>
      <c r="AZ40" s="189"/>
      <c r="BA40" s="189"/>
      <c r="BB40" s="189"/>
      <c r="BC40" s="189"/>
      <c r="BD40" s="189"/>
      <c r="BE40" s="189"/>
    </row>
    <row r="41" spans="1:57" s="32" customFormat="1" ht="15" customHeight="1" thickBot="1" x14ac:dyDescent="0.3">
      <c r="A41" s="177"/>
      <c r="B41" s="311" t="s">
        <v>70</v>
      </c>
      <c r="C41" s="341"/>
      <c r="D41" s="341"/>
      <c r="E41" s="341"/>
      <c r="F41" s="342"/>
      <c r="G41" s="334">
        <f t="shared" ref="G41:G42" si="17">SUMIF($F30:$F40,"&lt;&gt;DFA",G30:G40)</f>
        <v>0</v>
      </c>
      <c r="H41" s="353" t="str">
        <f>CONCATENATE(TEXT(COUNTIFS(F30:F40,"&lt;&gt;DFA",H30:H40,"E*"),0),"E, ",TEXT(COUNTIFS(F30:F40,"&lt;&gt;DFA",H30:H40,"C"),0),"C, ",TEXT(COUNTIFS(F30:F40,"&lt;&gt;DFA",H30:H40,"V"),0),"V")</f>
        <v>0E, 0C, 0V</v>
      </c>
      <c r="I41" s="222">
        <f>SUMIF($F30:$F40,"&lt;&gt;DFA",I30:I40)</f>
        <v>0</v>
      </c>
      <c r="J41" s="223">
        <f t="shared" ref="J41" si="18">SUMIF($F30:$F40,"&lt;&gt;DFA",J30:J40)</f>
        <v>0</v>
      </c>
      <c r="K41" s="223">
        <f t="shared" ref="K41" si="19">SUMIF($F30:$F40,"&lt;&gt;DFA",K30:K40)</f>
        <v>0</v>
      </c>
      <c r="L41" s="224">
        <f t="shared" ref="L41" si="20">SUMIF($F30:$F40,"&lt;&gt;DFA",L30:L40)</f>
        <v>0</v>
      </c>
      <c r="M41" s="225">
        <f t="shared" ref="M41" si="21">SUMIF($F30:$F40,"&lt;&gt;DFA",M30:M40)</f>
        <v>0</v>
      </c>
      <c r="N41" s="223">
        <f t="shared" ref="N41" si="22">SUMIF($F30:$F40,"&lt;&gt;DFA",N30:N40)</f>
        <v>0</v>
      </c>
      <c r="O41" s="223">
        <f t="shared" ref="O41" si="23">SUMIF($F30:$F40,"&lt;&gt;DFA",O30:O40)</f>
        <v>0</v>
      </c>
      <c r="P41" s="224">
        <f t="shared" ref="P41" si="24">SUMIF($F30:$F40,"&lt;&gt;DFA",P30:P40)</f>
        <v>0</v>
      </c>
      <c r="R41" s="187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187"/>
      <c r="AU41" s="188"/>
      <c r="AV41" s="195"/>
      <c r="AW41" s="195"/>
      <c r="AX41" s="195"/>
      <c r="AY41" s="189"/>
      <c r="AZ41" s="189"/>
      <c r="BA41" s="189"/>
      <c r="BB41" s="189"/>
      <c r="BC41" s="189"/>
      <c r="BD41" s="189"/>
      <c r="BE41" s="189"/>
    </row>
    <row r="42" spans="1:57" s="32" customFormat="1" ht="15" customHeight="1" thickBot="1" x14ac:dyDescent="0.3">
      <c r="A42" s="177"/>
      <c r="B42" s="312"/>
      <c r="C42" s="343"/>
      <c r="D42" s="343"/>
      <c r="E42" s="343"/>
      <c r="F42" s="344"/>
      <c r="G42" s="335">
        <f t="shared" si="17"/>
        <v>0</v>
      </c>
      <c r="H42" s="354"/>
      <c r="I42" s="345">
        <f>SUM(I41:L41)</f>
        <v>0</v>
      </c>
      <c r="J42" s="346"/>
      <c r="K42" s="346"/>
      <c r="L42" s="347"/>
      <c r="M42" s="351">
        <f>SUM(M41:N41)</f>
        <v>0</v>
      </c>
      <c r="N42" s="352"/>
      <c r="O42" s="345">
        <f>SUM(O41:P41)</f>
        <v>0</v>
      </c>
      <c r="P42" s="347"/>
      <c r="R42" s="187"/>
      <c r="S42" s="187"/>
      <c r="T42" s="187"/>
      <c r="U42" s="202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87"/>
      <c r="AG42" s="187"/>
      <c r="AH42" s="187"/>
      <c r="AI42" s="187"/>
      <c r="AJ42" s="187"/>
      <c r="AK42" s="187"/>
      <c r="AL42" s="187"/>
      <c r="AM42" s="187"/>
      <c r="AN42" s="187"/>
      <c r="AO42" s="187"/>
      <c r="AP42" s="187"/>
      <c r="AQ42" s="187"/>
      <c r="AR42" s="187"/>
      <c r="AS42" s="187"/>
      <c r="AT42" s="187"/>
      <c r="AU42" s="188"/>
      <c r="AV42" s="188"/>
      <c r="AW42" s="188"/>
      <c r="AX42" s="188"/>
      <c r="AY42" s="189"/>
      <c r="AZ42" s="189"/>
      <c r="BA42" s="189"/>
      <c r="BB42" s="189"/>
      <c r="BC42" s="189"/>
      <c r="BD42" s="189"/>
      <c r="BE42" s="189"/>
    </row>
    <row r="43" spans="1:57" ht="15" customHeight="1" thickBot="1" x14ac:dyDescent="0.3">
      <c r="B43" s="311" t="s">
        <v>71</v>
      </c>
      <c r="C43" s="341"/>
      <c r="D43" s="341"/>
      <c r="E43" s="341"/>
      <c r="F43" s="342"/>
      <c r="G43" s="334">
        <f>G27+G41</f>
        <v>0</v>
      </c>
      <c r="H43" s="353" t="str">
        <f>CONCATENATE(TEXT(COUNTIFS(F16:F26,"&lt;&gt;DFA",H16:H26,"E*")+COUNTIFS(F30:F40,"&lt;&gt;DFA",H30:H40,"E*"),0),"E, ",TEXT(COUNTIFS(F16:F26,"&lt;&gt;DFA",H16:H26,"C")+COUNTIFS(F30:F40,"&lt;&gt;DFA",H30:H40,"C"),0),"C, ",TEXT(COUNTIFS(F16:F26,"&lt;&gt;DFA",H16:H26,"V")+COUNTIFS(F30:F40,"&lt;&gt;DFA",H30:H40,"V"),0),"V")</f>
        <v>0E, 0C, 0V</v>
      </c>
      <c r="I43" s="222">
        <f t="shared" ref="I43:P43" si="25">I27+I41</f>
        <v>0</v>
      </c>
      <c r="J43" s="222">
        <f t="shared" si="25"/>
        <v>0</v>
      </c>
      <c r="K43" s="222">
        <f t="shared" si="25"/>
        <v>0</v>
      </c>
      <c r="L43" s="227">
        <f t="shared" si="25"/>
        <v>0</v>
      </c>
      <c r="M43" s="228">
        <f t="shared" si="25"/>
        <v>0</v>
      </c>
      <c r="N43" s="226">
        <f t="shared" si="25"/>
        <v>0</v>
      </c>
      <c r="O43" s="222">
        <f t="shared" si="25"/>
        <v>0</v>
      </c>
      <c r="P43" s="224">
        <f t="shared" si="25"/>
        <v>0</v>
      </c>
      <c r="AU43" s="85"/>
      <c r="AV43" s="92"/>
      <c r="AW43" s="92"/>
      <c r="AX43" s="92"/>
      <c r="AY43" s="86"/>
      <c r="AZ43" s="86"/>
      <c r="BA43" s="86"/>
      <c r="BB43" s="86"/>
      <c r="BC43" s="86"/>
      <c r="BD43" s="86"/>
      <c r="BE43" s="86"/>
    </row>
    <row r="44" spans="1:57" ht="15" customHeight="1" thickBot="1" x14ac:dyDescent="0.3">
      <c r="B44" s="312"/>
      <c r="C44" s="343"/>
      <c r="D44" s="343"/>
      <c r="E44" s="343"/>
      <c r="F44" s="344"/>
      <c r="G44" s="335"/>
      <c r="H44" s="354"/>
      <c r="I44" s="312">
        <f>I28+I42</f>
        <v>0</v>
      </c>
      <c r="J44" s="343"/>
      <c r="K44" s="343"/>
      <c r="L44" s="344"/>
      <c r="M44" s="349">
        <f>SUM(M42,M28)</f>
        <v>0</v>
      </c>
      <c r="N44" s="350"/>
      <c r="O44" s="312">
        <f>O28+O42</f>
        <v>0</v>
      </c>
      <c r="P44" s="344"/>
      <c r="AY44" s="86"/>
      <c r="AZ44" s="86"/>
      <c r="BA44" s="86"/>
      <c r="BB44" s="86"/>
      <c r="BC44" s="86"/>
      <c r="BD44" s="86"/>
      <c r="BE44" s="86"/>
    </row>
    <row r="45" spans="1:57" ht="15" customHeight="1" x14ac:dyDescent="0.25">
      <c r="H45" s="93"/>
      <c r="AY45" s="86"/>
      <c r="AZ45" s="86"/>
      <c r="BA45" s="86"/>
      <c r="BB45" s="86"/>
      <c r="BC45" s="86"/>
      <c r="BD45" s="86"/>
      <c r="BE45" s="86"/>
    </row>
    <row r="46" spans="1:57" ht="15" customHeight="1" thickBot="1" x14ac:dyDescent="0.3">
      <c r="H46" s="94" t="s">
        <v>9</v>
      </c>
      <c r="I46" s="25" t="s">
        <v>27</v>
      </c>
      <c r="J46" s="25"/>
      <c r="K46" s="25"/>
      <c r="L46" s="25"/>
      <c r="M46" s="25"/>
      <c r="N46" s="25"/>
      <c r="AY46" s="86"/>
      <c r="AZ46" s="86"/>
      <c r="BA46" s="86"/>
      <c r="BB46" s="86"/>
      <c r="BC46" s="86"/>
      <c r="BD46" s="86"/>
      <c r="BE46" s="86"/>
    </row>
    <row r="47" spans="1:57" ht="15" customHeight="1" x14ac:dyDescent="0.25">
      <c r="B47" s="332" t="s">
        <v>0</v>
      </c>
      <c r="C47" s="336" t="s">
        <v>170</v>
      </c>
      <c r="D47" s="336" t="s">
        <v>26</v>
      </c>
      <c r="E47" s="339" t="s">
        <v>3</v>
      </c>
      <c r="H47" s="94" t="s">
        <v>4</v>
      </c>
      <c r="I47" s="25" t="s">
        <v>28</v>
      </c>
      <c r="J47" s="25"/>
      <c r="K47" s="25"/>
      <c r="L47" s="25"/>
      <c r="M47" s="25"/>
      <c r="N47" s="25"/>
      <c r="AY47" s="86"/>
      <c r="AZ47" s="86"/>
      <c r="BA47" s="86"/>
      <c r="BB47" s="86"/>
      <c r="BC47" s="86"/>
      <c r="BD47" s="86"/>
      <c r="BE47" s="86"/>
    </row>
    <row r="48" spans="1:57" ht="15" customHeight="1" thickBot="1" x14ac:dyDescent="0.3">
      <c r="B48" s="333"/>
      <c r="C48" s="337"/>
      <c r="D48" s="337"/>
      <c r="E48" s="340"/>
      <c r="H48" s="94" t="s">
        <v>5</v>
      </c>
      <c r="I48" s="25" t="s">
        <v>29</v>
      </c>
      <c r="J48" s="25"/>
      <c r="K48" s="25"/>
      <c r="L48" s="25"/>
      <c r="M48" s="25"/>
      <c r="N48" s="25"/>
      <c r="AY48" s="86"/>
      <c r="AZ48" s="86"/>
      <c r="BA48" s="86"/>
      <c r="BB48" s="86"/>
      <c r="BC48" s="86"/>
      <c r="BD48" s="86"/>
      <c r="BE48" s="86"/>
    </row>
    <row r="49" spans="2:57" ht="15" customHeight="1" x14ac:dyDescent="0.25">
      <c r="B49" s="211" t="e" cm="1" vm="1">
        <f t="array" ref="B49">_xlfn.SEQUENCE(COUNTA(D49:D50))</f>
        <v>#VALUE!</v>
      </c>
      <c r="C49" s="212" t="s">
        <v>183</v>
      </c>
      <c r="D49" s="213"/>
      <c r="E49" s="214" t="str">
        <f>IF(_xlfn.XLOOKUP($C$49,D$16:D$40,E$16:E$40,"",0)&lt;&gt;"",_xlfn.CONCAT(_xlfn.XLOOKUP($C$49,D$16:D$40,E$16:E$40,"",0),1),"")</f>
        <v/>
      </c>
      <c r="H49" s="94" t="s">
        <v>6</v>
      </c>
      <c r="I49" s="25" t="s">
        <v>30</v>
      </c>
      <c r="J49" s="25"/>
      <c r="K49" s="25"/>
      <c r="L49" s="25"/>
      <c r="M49" s="25"/>
      <c r="N49" s="25"/>
      <c r="AY49" s="86"/>
      <c r="AZ49" s="86"/>
      <c r="BA49" s="86"/>
      <c r="BB49" s="86"/>
      <c r="BC49" s="86"/>
      <c r="BD49" s="86"/>
      <c r="BE49" s="86"/>
    </row>
    <row r="50" spans="2:57" ht="15" customHeight="1" thickBot="1" x14ac:dyDescent="0.3">
      <c r="B50" s="208"/>
      <c r="C50" s="215"/>
      <c r="D50" s="216"/>
      <c r="E50" s="186" t="str">
        <f>IF(_xlfn.XLOOKUP($C$49,D$16:D$40,E$16:E$40,"",0)&lt;&gt;"",_xlfn.CONCAT(_xlfn.XLOOKUP($C$49,D$16:D$40,E$16:E$40,"",0),2),"")</f>
        <v/>
      </c>
      <c r="H50" s="94" t="s">
        <v>7</v>
      </c>
      <c r="I50" s="25" t="s">
        <v>31</v>
      </c>
      <c r="J50" s="25"/>
      <c r="K50" s="25"/>
      <c r="L50" s="25"/>
      <c r="M50" s="25"/>
      <c r="N50" s="25"/>
      <c r="AY50" s="86"/>
      <c r="AZ50" s="86"/>
      <c r="BA50" s="86"/>
      <c r="BB50" s="86"/>
      <c r="BC50" s="86"/>
      <c r="BD50" s="86"/>
      <c r="BE50" s="86"/>
    </row>
    <row r="51" spans="2:57" ht="15" customHeight="1" x14ac:dyDescent="0.25">
      <c r="B51" s="211" t="e" cm="1" vm="1">
        <f t="array" ref="B51">_xlfn.SEQUENCE(COUNTA(D51:D53))</f>
        <v>#VALUE!</v>
      </c>
      <c r="C51" s="212" t="s">
        <v>184</v>
      </c>
      <c r="D51" s="213"/>
      <c r="E51" s="217" t="str">
        <f>IF(_xlfn.XLOOKUP($C$51,D$16:D$40,E$16:E$40,"",0)&lt;&gt;"",_xlfn.CONCAT(_xlfn.XLOOKUP($C$51,D$16:D$40,E$16:E$40,"",0),1),"")</f>
        <v/>
      </c>
      <c r="L51" s="25"/>
      <c r="M51" s="25"/>
      <c r="N51" s="25"/>
    </row>
    <row r="52" spans="2:57" ht="15" customHeight="1" thickBot="1" x14ac:dyDescent="0.3">
      <c r="B52" s="208"/>
      <c r="C52" s="215"/>
      <c r="D52" s="216"/>
      <c r="E52" s="183" t="str">
        <f>IF(_xlfn.XLOOKUP($C$51,D$16:D$40,E$16:E$40,"",0)&lt;&gt;"",_xlfn.CONCAT(_xlfn.XLOOKUP($C$51,D$16:D$40,E$16:E$40,"",0),2),"")</f>
        <v/>
      </c>
      <c r="H52" s="94" t="s">
        <v>12</v>
      </c>
      <c r="I52" s="25" t="s">
        <v>32</v>
      </c>
      <c r="J52" s="25"/>
      <c r="K52" s="25"/>
      <c r="L52" s="25"/>
      <c r="M52" s="25"/>
      <c r="N52" s="25"/>
    </row>
    <row r="53" spans="2:57" ht="15" customHeight="1" x14ac:dyDescent="0.25">
      <c r="B53" s="211" t="e" cm="1" vm="1">
        <f t="array" ref="B53">_xlfn.SEQUENCE(COUNTA(D53:D55))</f>
        <v>#VALUE!</v>
      </c>
      <c r="C53" s="212" t="s">
        <v>185</v>
      </c>
      <c r="D53" s="213"/>
      <c r="E53" s="217" t="str">
        <f>IF(_xlfn.XLOOKUP($C$53,D$16:D$40,E$16:E$40,"",0)&lt;&gt;"",_xlfn.CONCAT(_xlfn.XLOOKUP($C$53,D$16:D$40,E$16:E$40,"",0),1),"")</f>
        <v/>
      </c>
      <c r="H53" s="94" t="s">
        <v>13</v>
      </c>
      <c r="I53" s="25" t="s">
        <v>33</v>
      </c>
      <c r="J53" s="25"/>
      <c r="K53" s="25"/>
      <c r="L53" s="25"/>
      <c r="M53" s="25"/>
      <c r="N53" s="25"/>
    </row>
    <row r="54" spans="2:57" ht="15" customHeight="1" thickBot="1" x14ac:dyDescent="0.3">
      <c r="B54" s="208"/>
      <c r="C54" s="215"/>
      <c r="D54" s="216"/>
      <c r="E54" s="183" t="str">
        <f>IF(_xlfn.XLOOKUP($C$53,D$16:D$40,E$16:E$40,"",0)&lt;&gt;"",_xlfn.CONCAT(_xlfn.XLOOKUP($C$53,D$16:D$40,E$16:E$40,"",0),2),"")</f>
        <v/>
      </c>
      <c r="H54" s="94" t="s">
        <v>10</v>
      </c>
      <c r="I54" s="25" t="s">
        <v>34</v>
      </c>
      <c r="J54" s="25"/>
      <c r="K54" s="25"/>
      <c r="L54" s="25"/>
      <c r="M54" s="25"/>
      <c r="N54" s="25"/>
    </row>
    <row r="55" spans="2:57" ht="15" customHeight="1" x14ac:dyDescent="0.25">
      <c r="B55" s="211" t="e" cm="1" vm="1">
        <f t="array" ref="B55">_xlfn.SEQUENCE(COUNTA(D55:D57))</f>
        <v>#VALUE!</v>
      </c>
      <c r="C55" s="212" t="s">
        <v>186</v>
      </c>
      <c r="D55" s="213"/>
      <c r="E55" s="217" t="str">
        <f>IF(_xlfn.XLOOKUP($C$55,D$16:D$40,E$16:E$40,"",0)&lt;&gt;"",_xlfn.CONCAT(_xlfn.XLOOKUP($C$55,D$16:D$40,E$16:E$40,"",0),1),"")</f>
        <v/>
      </c>
      <c r="H55" s="94" t="s">
        <v>11</v>
      </c>
      <c r="I55" s="25" t="s">
        <v>35</v>
      </c>
      <c r="J55" s="25"/>
      <c r="K55" s="25"/>
      <c r="L55" s="25"/>
      <c r="M55" s="25"/>
      <c r="N55" s="25"/>
    </row>
    <row r="56" spans="2:57" ht="15" customHeight="1" thickBot="1" x14ac:dyDescent="0.3">
      <c r="B56" s="208"/>
      <c r="C56" s="215"/>
      <c r="D56" s="216"/>
      <c r="E56" s="183" t="str">
        <f>IF(_xlfn.XLOOKUP($C$55,D$16:D$40,E$16:E$40,"",0)&lt;&gt;"",_xlfn.CONCAT(_xlfn.XLOOKUP($C$55,D$16:D$40,E$16:E$40,"",0),2),"")</f>
        <v/>
      </c>
      <c r="H56" s="94"/>
      <c r="I56" s="25"/>
      <c r="J56" s="25"/>
      <c r="K56" s="25"/>
      <c r="L56" s="25"/>
      <c r="M56" s="25"/>
      <c r="N56" s="25"/>
    </row>
    <row r="57" spans="2:57" ht="15" customHeight="1" x14ac:dyDescent="0.25">
      <c r="B57" s="211" t="e" cm="1" vm="1">
        <f t="array" ref="B57">_xlfn.SEQUENCE(COUNTA(D57:D59))</f>
        <v>#VALUE!</v>
      </c>
      <c r="C57" s="212" t="s">
        <v>187</v>
      </c>
      <c r="D57" s="213"/>
      <c r="E57" s="217" t="str">
        <f>IF(_xlfn.XLOOKUP($C$57,D$16:D$40,E$16:E$40,"",0)&lt;&gt;"",_xlfn.CONCAT(_xlfn.XLOOKUP($C$57,D$16:D$40,E$16:E$40,"",0),1),"")</f>
        <v/>
      </c>
      <c r="H57" s="7"/>
      <c r="J57" s="25"/>
      <c r="K57" s="25"/>
      <c r="L57" s="25"/>
      <c r="M57" s="25"/>
      <c r="N57" s="25"/>
    </row>
    <row r="58" spans="2:57" ht="15" customHeight="1" thickBot="1" x14ac:dyDescent="0.3">
      <c r="B58" s="208"/>
      <c r="C58" s="215"/>
      <c r="D58" s="216"/>
      <c r="E58" s="183" t="str">
        <f>IF(_xlfn.XLOOKUP($C$57,D$16:D$40,E$16:E$40,"",0)&lt;&gt;"",_xlfn.CONCAT(_xlfn.XLOOKUP($C$57,D$16:D$40,E$16:E$40,"",0),2),"")</f>
        <v/>
      </c>
      <c r="H58" s="94" t="s">
        <v>21</v>
      </c>
      <c r="I58" s="25" t="s">
        <v>36</v>
      </c>
      <c r="J58" s="25"/>
      <c r="K58" s="25"/>
      <c r="L58" s="25"/>
      <c r="M58" s="25"/>
      <c r="N58" s="25"/>
    </row>
    <row r="59" spans="2:57" ht="15" customHeight="1" x14ac:dyDescent="0.25">
      <c r="B59" s="211" t="e" cm="1" vm="1">
        <f t="array" ref="B59">_xlfn.SEQUENCE(COUNTA(D59:D61))</f>
        <v>#VALUE!</v>
      </c>
      <c r="C59" s="212" t="s">
        <v>188</v>
      </c>
      <c r="D59" s="213"/>
      <c r="E59" s="217" t="str">
        <f>IF(_xlfn.XLOOKUP($C$59,D$16:D$40,E$16:E$40,"",0)&lt;&gt;"",_xlfn.CONCAT(_xlfn.XLOOKUP($C$59,D$16:D$40,E$16:E$40,"",0),1),"")</f>
        <v/>
      </c>
      <c r="H59" s="94" t="s">
        <v>23</v>
      </c>
      <c r="I59" s="25" t="s">
        <v>167</v>
      </c>
      <c r="J59" s="25"/>
      <c r="K59" s="25"/>
      <c r="L59" s="25"/>
      <c r="M59" s="25"/>
      <c r="N59" s="25"/>
    </row>
    <row r="60" spans="2:57" ht="15" customHeight="1" thickBot="1" x14ac:dyDescent="0.3">
      <c r="B60" s="208"/>
      <c r="C60" s="215"/>
      <c r="D60" s="216"/>
      <c r="E60" s="218" t="str">
        <f>IF(_xlfn.XLOOKUP($C$59,D$16:D$40,E$16:E$40,"",0)&lt;&gt;"",_xlfn.CONCAT(_xlfn.XLOOKUP($C$59,D$16:D$40,E$16:E$40,"",0),2),"")</f>
        <v/>
      </c>
      <c r="H60" s="94" t="s">
        <v>22</v>
      </c>
      <c r="I60" s="25" t="s">
        <v>37</v>
      </c>
      <c r="J60" s="25"/>
      <c r="K60" s="25"/>
      <c r="L60" s="25"/>
      <c r="M60" s="25"/>
      <c r="N60" s="25"/>
    </row>
    <row r="61" spans="2:57" ht="15" customHeight="1" x14ac:dyDescent="0.25">
      <c r="C61" s="331"/>
      <c r="D61" s="95"/>
      <c r="E61" s="96"/>
      <c r="H61" s="94"/>
      <c r="I61" s="25"/>
      <c r="J61" s="25"/>
      <c r="K61" s="25"/>
      <c r="L61" s="25"/>
      <c r="M61" s="25"/>
      <c r="N61" s="25"/>
    </row>
    <row r="62" spans="2:57" ht="15" customHeight="1" x14ac:dyDescent="0.25">
      <c r="C62" s="331"/>
      <c r="D62" s="95"/>
      <c r="E62" s="96"/>
      <c r="H62" s="7"/>
      <c r="I62" s="25"/>
      <c r="J62" s="25"/>
      <c r="K62" s="25"/>
      <c r="L62" s="25"/>
      <c r="M62" s="25"/>
      <c r="N62" s="25"/>
    </row>
    <row r="63" spans="2:57" ht="15" customHeight="1" x14ac:dyDescent="0.25">
      <c r="C63" s="331"/>
      <c r="D63" s="95"/>
      <c r="E63" s="96"/>
      <c r="H63" s="94" t="s">
        <v>168</v>
      </c>
      <c r="I63" s="25" t="s">
        <v>169</v>
      </c>
      <c r="J63" s="25"/>
      <c r="K63" s="25"/>
      <c r="L63" s="25"/>
      <c r="M63" s="25"/>
      <c r="N63" s="25"/>
    </row>
    <row r="64" spans="2:57" ht="15" customHeight="1" x14ac:dyDescent="0.25">
      <c r="C64" s="331"/>
      <c r="D64" s="95"/>
      <c r="E64" s="96"/>
      <c r="H64" s="94" t="s">
        <v>170</v>
      </c>
      <c r="I64" s="25" t="s">
        <v>38</v>
      </c>
      <c r="J64" s="25"/>
      <c r="K64" s="25"/>
      <c r="L64" s="25"/>
      <c r="M64" s="25"/>
      <c r="N64" s="25"/>
    </row>
    <row r="65" spans="1:57" ht="15" customHeight="1" x14ac:dyDescent="0.25">
      <c r="C65" s="331"/>
      <c r="D65" s="95"/>
      <c r="E65" s="96"/>
      <c r="H65" s="94" t="s">
        <v>171</v>
      </c>
      <c r="I65" s="25" t="s">
        <v>172</v>
      </c>
    </row>
    <row r="66" spans="1:57" ht="15" customHeight="1" x14ac:dyDescent="0.25">
      <c r="C66" s="331"/>
      <c r="D66" s="95"/>
      <c r="E66" s="96"/>
    </row>
    <row r="67" spans="1:57" ht="15" customHeight="1" x14ac:dyDescent="0.25"/>
    <row r="68" spans="1:57" s="11" customFormat="1" ht="15" customHeight="1" x14ac:dyDescent="0.25">
      <c r="A68" s="219"/>
      <c r="B68" s="142"/>
      <c r="D68" s="229" t="str">
        <f>Pagina1!$B$47</f>
        <v>DECAN,</v>
      </c>
      <c r="E68" s="230"/>
      <c r="J68" s="41"/>
      <c r="K68" s="41"/>
      <c r="L68" s="229" t="str">
        <f>Pagina1!$I$47</f>
        <v>DIRECTOR DEPARTAMENT,</v>
      </c>
      <c r="N68" s="229"/>
      <c r="O68" s="229"/>
      <c r="P68" s="229"/>
      <c r="Q68" s="41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</row>
    <row r="69" spans="1:57" s="11" customFormat="1" ht="15" customHeight="1" x14ac:dyDescent="0.3">
      <c r="A69" s="219"/>
      <c r="D69" s="231"/>
      <c r="E69" s="145"/>
      <c r="F69" s="145"/>
      <c r="G69" s="145"/>
      <c r="H69" s="232"/>
      <c r="I69" s="233"/>
      <c r="J69" s="145"/>
      <c r="K69" s="146"/>
      <c r="L69" s="146"/>
      <c r="M69" s="146"/>
      <c r="N69" s="146"/>
      <c r="O69" s="146"/>
      <c r="P69" s="234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</row>
    <row r="70" spans="1:57" s="11" customFormat="1" ht="15" customHeight="1" x14ac:dyDescent="0.25">
      <c r="A70" s="219"/>
      <c r="B70" s="142"/>
      <c r="C70" s="142"/>
      <c r="D70" s="11">
        <f>Pagina1!A49</f>
        <v>0</v>
      </c>
      <c r="E70" s="230"/>
      <c r="I70" s="41"/>
      <c r="J70" s="41"/>
      <c r="K70" s="41"/>
      <c r="L70" s="11">
        <f>Pagina1!J49</f>
        <v>0</v>
      </c>
      <c r="M70" s="41"/>
      <c r="N70" s="41"/>
      <c r="O70" s="41"/>
      <c r="P70" s="41"/>
      <c r="Q70" s="41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</row>
    <row r="71" spans="1:57" x14ac:dyDescent="0.25"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</row>
    <row r="72" spans="1:57" x14ac:dyDescent="0.25"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</row>
    <row r="73" spans="1:57" x14ac:dyDescent="0.25"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</row>
    <row r="74" spans="1:57" x14ac:dyDescent="0.25"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</row>
    <row r="75" spans="1:57" x14ac:dyDescent="0.25"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</row>
    <row r="76" spans="1:57" x14ac:dyDescent="0.25"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</row>
    <row r="77" spans="1:57" x14ac:dyDescent="0.25"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</row>
    <row r="78" spans="1:57" x14ac:dyDescent="0.25"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</row>
    <row r="79" spans="1:57" x14ac:dyDescent="0.25"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</row>
    <row r="80" spans="1:57" x14ac:dyDescent="0.25"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</row>
    <row r="81" spans="2:17" x14ac:dyDescent="0.25"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</row>
    <row r="82" spans="2:17" x14ac:dyDescent="0.25"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</row>
    <row r="83" spans="2:17" x14ac:dyDescent="0.25"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</row>
    <row r="84" spans="2:17" x14ac:dyDescent="0.25"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</row>
    <row r="85" spans="2:17" x14ac:dyDescent="0.25"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</row>
    <row r="86" spans="2:17" x14ac:dyDescent="0.25"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</row>
    <row r="87" spans="2:17" x14ac:dyDescent="0.25"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</row>
    <row r="88" spans="2:17" x14ac:dyDescent="0.25"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</row>
    <row r="89" spans="2:17" x14ac:dyDescent="0.25"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</row>
    <row r="90" spans="2:17" x14ac:dyDescent="0.25"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</row>
    <row r="91" spans="2:17" x14ac:dyDescent="0.25"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</row>
    <row r="92" spans="2:17" x14ac:dyDescent="0.25"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</row>
    <row r="93" spans="2:17" x14ac:dyDescent="0.25"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</row>
    <row r="94" spans="2:17" x14ac:dyDescent="0.25"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</row>
    <row r="95" spans="2:17" x14ac:dyDescent="0.25"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</row>
    <row r="96" spans="2:17" x14ac:dyDescent="0.25"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</row>
    <row r="97" spans="2:17" x14ac:dyDescent="0.25"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</row>
    <row r="98" spans="2:17" x14ac:dyDescent="0.25"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</row>
    <row r="99" spans="2:17" x14ac:dyDescent="0.25"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</row>
    <row r="100" spans="2:17" x14ac:dyDescent="0.25"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</row>
    <row r="101" spans="2:17" x14ac:dyDescent="0.25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</row>
    <row r="102" spans="2:17" x14ac:dyDescent="0.25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</row>
    <row r="103" spans="2:17" x14ac:dyDescent="0.25"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</row>
    <row r="104" spans="2:17" x14ac:dyDescent="0.25"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</row>
    <row r="105" spans="2:17" x14ac:dyDescent="0.25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</row>
    <row r="106" spans="2:17" x14ac:dyDescent="0.25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</row>
    <row r="107" spans="2:17" x14ac:dyDescent="0.25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</row>
    <row r="108" spans="2:17" x14ac:dyDescent="0.25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</row>
    <row r="109" spans="2:17" x14ac:dyDescent="0.25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</row>
    <row r="110" spans="2:17" x14ac:dyDescent="0.25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</row>
    <row r="111" spans="2:17" x14ac:dyDescent="0.25"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</row>
    <row r="112" spans="2:17" x14ac:dyDescent="0.25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</row>
    <row r="113" spans="2:17" x14ac:dyDescent="0.25"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</row>
    <row r="114" spans="2:17" x14ac:dyDescent="0.25"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</row>
    <row r="115" spans="2:17" x14ac:dyDescent="0.25"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</row>
    <row r="116" spans="2:17" x14ac:dyDescent="0.25"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</row>
    <row r="117" spans="2:17" x14ac:dyDescent="0.25"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</row>
    <row r="118" spans="2:17" x14ac:dyDescent="0.25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</row>
    <row r="119" spans="2:17" x14ac:dyDescent="0.25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</row>
    <row r="120" spans="2:17" x14ac:dyDescent="0.25"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</row>
    <row r="121" spans="2:17" x14ac:dyDescent="0.25"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</row>
    <row r="122" spans="2:17" x14ac:dyDescent="0.25"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</row>
    <row r="123" spans="2:17" x14ac:dyDescent="0.25"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</row>
    <row r="124" spans="2:17" x14ac:dyDescent="0.25"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</row>
    <row r="125" spans="2:17" x14ac:dyDescent="0.25"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</row>
    <row r="126" spans="2:17" x14ac:dyDescent="0.25"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</row>
    <row r="127" spans="2:17" x14ac:dyDescent="0.25"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</row>
    <row r="128" spans="2:17" x14ac:dyDescent="0.25"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</row>
    <row r="129" spans="2:17" x14ac:dyDescent="0.25"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</row>
    <row r="130" spans="2:17" x14ac:dyDescent="0.25"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</row>
    <row r="131" spans="2:17" x14ac:dyDescent="0.25"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</row>
    <row r="132" spans="2:17" x14ac:dyDescent="0.25"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</row>
    <row r="133" spans="2:17" x14ac:dyDescent="0.25"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</row>
    <row r="134" spans="2:17" x14ac:dyDescent="0.25"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</row>
    <row r="135" spans="2:17" x14ac:dyDescent="0.25"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</row>
    <row r="136" spans="2:17" x14ac:dyDescent="0.25"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</row>
    <row r="137" spans="2:17" x14ac:dyDescent="0.25"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</row>
    <row r="138" spans="2:17" x14ac:dyDescent="0.25"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</row>
    <row r="139" spans="2:17" x14ac:dyDescent="0.25"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</row>
    <row r="140" spans="2:17" x14ac:dyDescent="0.25"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</row>
    <row r="141" spans="2:17" x14ac:dyDescent="0.25"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</row>
    <row r="142" spans="2:17" x14ac:dyDescent="0.25"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</row>
    <row r="143" spans="2:17" x14ac:dyDescent="0.25"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</row>
    <row r="144" spans="2:17" x14ac:dyDescent="0.25"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</row>
    <row r="145" spans="2:17" x14ac:dyDescent="0.25"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</row>
    <row r="146" spans="2:17" x14ac:dyDescent="0.25"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</row>
    <row r="147" spans="2:17" x14ac:dyDescent="0.25"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</row>
    <row r="148" spans="2:17" x14ac:dyDescent="0.25"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</row>
    <row r="149" spans="2:17" x14ac:dyDescent="0.25"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</row>
    <row r="150" spans="2:17" x14ac:dyDescent="0.25"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</row>
    <row r="151" spans="2:17" x14ac:dyDescent="0.25"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</row>
    <row r="152" spans="2:17" x14ac:dyDescent="0.25"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</row>
    <row r="153" spans="2:17" x14ac:dyDescent="0.25"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</row>
    <row r="154" spans="2:17" x14ac:dyDescent="0.25"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</row>
    <row r="155" spans="2:17" x14ac:dyDescent="0.25"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</row>
    <row r="156" spans="2:17" x14ac:dyDescent="0.25"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</row>
    <row r="157" spans="2:17" x14ac:dyDescent="0.25"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</row>
    <row r="158" spans="2:17" x14ac:dyDescent="0.25"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</row>
    <row r="159" spans="2:17" x14ac:dyDescent="0.25"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</row>
    <row r="160" spans="2:17" x14ac:dyDescent="0.25"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</row>
    <row r="161" spans="2:17" x14ac:dyDescent="0.25"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</row>
    <row r="162" spans="2:17" x14ac:dyDescent="0.25"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</row>
    <row r="163" spans="2:17" x14ac:dyDescent="0.25"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</row>
    <row r="164" spans="2:17" x14ac:dyDescent="0.25"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</row>
    <row r="165" spans="2:17" x14ac:dyDescent="0.25"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</row>
    <row r="166" spans="2:17" x14ac:dyDescent="0.25"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</row>
    <row r="167" spans="2:17" x14ac:dyDescent="0.25"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</row>
    <row r="168" spans="2:17" x14ac:dyDescent="0.25"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</row>
    <row r="169" spans="2:17" x14ac:dyDescent="0.25"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</row>
    <row r="170" spans="2:17" x14ac:dyDescent="0.25"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</row>
    <row r="171" spans="2:17" x14ac:dyDescent="0.25"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</row>
    <row r="172" spans="2:17" x14ac:dyDescent="0.25"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</row>
    <row r="173" spans="2:17" x14ac:dyDescent="0.25"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</row>
    <row r="174" spans="2:17" x14ac:dyDescent="0.25"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</row>
    <row r="175" spans="2:17" x14ac:dyDescent="0.25"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</row>
    <row r="176" spans="2:17" x14ac:dyDescent="0.25"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</row>
    <row r="177" spans="2:17" x14ac:dyDescent="0.25"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</row>
    <row r="178" spans="2:17" x14ac:dyDescent="0.25"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</row>
    <row r="179" spans="2:17" x14ac:dyDescent="0.25"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</row>
    <row r="180" spans="2:17" x14ac:dyDescent="0.25"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</row>
    <row r="181" spans="2:17" x14ac:dyDescent="0.25"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</row>
    <row r="182" spans="2:17" x14ac:dyDescent="0.25"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</row>
    <row r="183" spans="2:17" x14ac:dyDescent="0.25"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</row>
    <row r="184" spans="2:17" x14ac:dyDescent="0.25"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</row>
    <row r="185" spans="2:17" x14ac:dyDescent="0.25"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</row>
    <row r="186" spans="2:17" x14ac:dyDescent="0.25"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</row>
    <row r="187" spans="2:17" x14ac:dyDescent="0.25"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</row>
    <row r="188" spans="2:17" x14ac:dyDescent="0.25"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</row>
    <row r="189" spans="2:17" x14ac:dyDescent="0.25"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</row>
    <row r="190" spans="2:17" x14ac:dyDescent="0.25"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</row>
    <row r="191" spans="2:17" x14ac:dyDescent="0.25"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</row>
    <row r="192" spans="2:17" x14ac:dyDescent="0.25"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</row>
    <row r="193" spans="2:17" x14ac:dyDescent="0.25"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</row>
    <row r="194" spans="2:17" x14ac:dyDescent="0.25"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</row>
    <row r="195" spans="2:17" x14ac:dyDescent="0.25"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</row>
    <row r="196" spans="2:17" x14ac:dyDescent="0.25"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</row>
    <row r="197" spans="2:17" x14ac:dyDescent="0.25"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</row>
    <row r="198" spans="2:17" x14ac:dyDescent="0.25"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</row>
    <row r="199" spans="2:17" x14ac:dyDescent="0.25"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</row>
    <row r="200" spans="2:17" x14ac:dyDescent="0.25"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</row>
    <row r="201" spans="2:17" x14ac:dyDescent="0.25"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</row>
    <row r="202" spans="2:17" x14ac:dyDescent="0.25"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</row>
    <row r="203" spans="2:17" x14ac:dyDescent="0.25"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</row>
    <row r="204" spans="2:17" x14ac:dyDescent="0.25"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</row>
    <row r="205" spans="2:17" x14ac:dyDescent="0.25"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</row>
    <row r="206" spans="2:17" x14ac:dyDescent="0.25"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</row>
    <row r="207" spans="2:17" x14ac:dyDescent="0.25"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</row>
    <row r="208" spans="2:17" x14ac:dyDescent="0.25"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</row>
    <row r="209" spans="2:17" x14ac:dyDescent="0.25"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</row>
    <row r="210" spans="2:17" x14ac:dyDescent="0.25"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</row>
    <row r="211" spans="2:17" x14ac:dyDescent="0.25"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</row>
    <row r="212" spans="2:17" x14ac:dyDescent="0.25"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</row>
    <row r="213" spans="2:17" x14ac:dyDescent="0.25"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</row>
    <row r="214" spans="2:17" x14ac:dyDescent="0.25"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</row>
    <row r="215" spans="2:17" x14ac:dyDescent="0.25"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</row>
    <row r="216" spans="2:17" x14ac:dyDescent="0.25"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</row>
    <row r="217" spans="2:17" x14ac:dyDescent="0.25"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</row>
    <row r="218" spans="2:17" x14ac:dyDescent="0.25"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</row>
    <row r="219" spans="2:17" x14ac:dyDescent="0.25"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</row>
    <row r="220" spans="2:17" x14ac:dyDescent="0.25"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</row>
    <row r="221" spans="2:17" x14ac:dyDescent="0.25"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</row>
    <row r="222" spans="2:17" x14ac:dyDescent="0.25"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</row>
    <row r="223" spans="2:17" x14ac:dyDescent="0.25"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</row>
    <row r="224" spans="2:17" x14ac:dyDescent="0.25"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</row>
    <row r="225" spans="2:17" x14ac:dyDescent="0.25"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</row>
    <row r="226" spans="2:17" x14ac:dyDescent="0.25"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</row>
    <row r="227" spans="2:17" x14ac:dyDescent="0.25"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</row>
    <row r="228" spans="2:17" x14ac:dyDescent="0.25"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</row>
    <row r="229" spans="2:17" x14ac:dyDescent="0.25"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</row>
    <row r="230" spans="2:17" x14ac:dyDescent="0.25"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</row>
    <row r="231" spans="2:17" x14ac:dyDescent="0.25"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</row>
    <row r="232" spans="2:17" x14ac:dyDescent="0.25"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</row>
    <row r="233" spans="2:17" x14ac:dyDescent="0.25"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</row>
    <row r="234" spans="2:17" x14ac:dyDescent="0.25"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</row>
    <row r="235" spans="2:17" x14ac:dyDescent="0.25"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</row>
    <row r="236" spans="2:17" x14ac:dyDescent="0.25"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</row>
    <row r="237" spans="2:17" x14ac:dyDescent="0.25"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</row>
    <row r="238" spans="2:17" x14ac:dyDescent="0.25"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</row>
    <row r="239" spans="2:17" x14ac:dyDescent="0.25"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</row>
    <row r="240" spans="2:17" x14ac:dyDescent="0.25"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</row>
    <row r="241" spans="2:17" x14ac:dyDescent="0.25"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</row>
    <row r="242" spans="2:17" x14ac:dyDescent="0.25"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</row>
    <row r="243" spans="2:17" x14ac:dyDescent="0.25"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</row>
    <row r="244" spans="2:17" x14ac:dyDescent="0.25"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</row>
    <row r="245" spans="2:17" x14ac:dyDescent="0.25"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</row>
    <row r="246" spans="2:17" x14ac:dyDescent="0.25"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</row>
    <row r="247" spans="2:17" x14ac:dyDescent="0.25"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</row>
    <row r="248" spans="2:17" x14ac:dyDescent="0.25"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</row>
    <row r="249" spans="2:17" x14ac:dyDescent="0.25"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</row>
    <row r="250" spans="2:17" x14ac:dyDescent="0.25"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</row>
    <row r="251" spans="2:17" x14ac:dyDescent="0.25"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</row>
    <row r="252" spans="2:17" x14ac:dyDescent="0.25"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</row>
    <row r="253" spans="2:17" x14ac:dyDescent="0.25"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</row>
    <row r="254" spans="2:17" x14ac:dyDescent="0.25"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</row>
    <row r="255" spans="2:17" x14ac:dyDescent="0.25"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</row>
    <row r="256" spans="2:17" x14ac:dyDescent="0.25"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</row>
    <row r="257" spans="2:17" x14ac:dyDescent="0.25"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</row>
    <row r="258" spans="2:17" x14ac:dyDescent="0.25"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</row>
    <row r="259" spans="2:17" x14ac:dyDescent="0.25"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</row>
    <row r="260" spans="2:17" x14ac:dyDescent="0.25"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</row>
    <row r="261" spans="2:17" x14ac:dyDescent="0.25"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</row>
    <row r="262" spans="2:17" x14ac:dyDescent="0.25"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</row>
    <row r="263" spans="2:17" x14ac:dyDescent="0.25"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</row>
    <row r="264" spans="2:17" x14ac:dyDescent="0.25"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</row>
    <row r="265" spans="2:17" x14ac:dyDescent="0.25"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</row>
    <row r="266" spans="2:17" x14ac:dyDescent="0.25"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</row>
    <row r="267" spans="2:17" x14ac:dyDescent="0.25"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</row>
    <row r="268" spans="2:17" x14ac:dyDescent="0.25"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</row>
    <row r="269" spans="2:17" x14ac:dyDescent="0.25"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</row>
    <row r="270" spans="2:17" x14ac:dyDescent="0.25"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</row>
    <row r="271" spans="2:17" x14ac:dyDescent="0.25"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</row>
    <row r="272" spans="2:17" x14ac:dyDescent="0.25"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</row>
    <row r="273" spans="2:17" x14ac:dyDescent="0.25"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</row>
    <row r="274" spans="2:17" x14ac:dyDescent="0.25"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</row>
    <row r="275" spans="2:17" x14ac:dyDescent="0.25"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</row>
    <row r="276" spans="2:17" x14ac:dyDescent="0.25"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</row>
    <row r="277" spans="2:17" x14ac:dyDescent="0.25"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</row>
    <row r="278" spans="2:17" x14ac:dyDescent="0.25"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</row>
    <row r="279" spans="2:17" x14ac:dyDescent="0.25"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</row>
    <row r="280" spans="2:17" x14ac:dyDescent="0.25"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</row>
    <row r="281" spans="2:17" x14ac:dyDescent="0.25"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</row>
    <row r="282" spans="2:17" x14ac:dyDescent="0.25"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</row>
    <row r="283" spans="2:17" x14ac:dyDescent="0.25"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</row>
    <row r="284" spans="2:17" x14ac:dyDescent="0.25"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</row>
    <row r="285" spans="2:17" x14ac:dyDescent="0.25"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</row>
    <row r="286" spans="2:17" x14ac:dyDescent="0.25"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</row>
    <row r="287" spans="2:17" x14ac:dyDescent="0.25"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</row>
    <row r="288" spans="2:17" x14ac:dyDescent="0.25"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</row>
    <row r="289" spans="2:17" x14ac:dyDescent="0.25"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</row>
    <row r="290" spans="2:17" x14ac:dyDescent="0.25"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</row>
    <row r="291" spans="2:17" x14ac:dyDescent="0.25"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</row>
    <row r="292" spans="2:17" x14ac:dyDescent="0.25"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</row>
    <row r="293" spans="2:17" x14ac:dyDescent="0.25"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</row>
    <row r="294" spans="2:17" x14ac:dyDescent="0.25"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</row>
    <row r="295" spans="2:17" x14ac:dyDescent="0.25"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</row>
    <row r="296" spans="2:17" x14ac:dyDescent="0.25"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</row>
    <row r="297" spans="2:17" x14ac:dyDescent="0.25"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</row>
    <row r="298" spans="2:17" x14ac:dyDescent="0.25"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</row>
    <row r="299" spans="2:17" x14ac:dyDescent="0.25"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</row>
    <row r="300" spans="2:17" x14ac:dyDescent="0.25"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</row>
  </sheetData>
  <sheetProtection selectLockedCells="1"/>
  <mergeCells count="39">
    <mergeCell ref="S8:S9"/>
    <mergeCell ref="M28:N28"/>
    <mergeCell ref="M42:N42"/>
    <mergeCell ref="M44:N44"/>
    <mergeCell ref="H27:H28"/>
    <mergeCell ref="H41:H42"/>
    <mergeCell ref="H43:H44"/>
    <mergeCell ref="B10:P10"/>
    <mergeCell ref="G27:G28"/>
    <mergeCell ref="G41:G42"/>
    <mergeCell ref="I28:L28"/>
    <mergeCell ref="O28:P28"/>
    <mergeCell ref="B11:P11"/>
    <mergeCell ref="F14:F15"/>
    <mergeCell ref="G14:G15"/>
    <mergeCell ref="H14:H15"/>
    <mergeCell ref="C65:C66"/>
    <mergeCell ref="M14:P14"/>
    <mergeCell ref="D47:D48"/>
    <mergeCell ref="E47:E48"/>
    <mergeCell ref="B29:P29"/>
    <mergeCell ref="B41:F42"/>
    <mergeCell ref="C14:C15"/>
    <mergeCell ref="D14:D15"/>
    <mergeCell ref="E14:E15"/>
    <mergeCell ref="B43:F44"/>
    <mergeCell ref="I42:L42"/>
    <mergeCell ref="O42:P42"/>
    <mergeCell ref="I44:L44"/>
    <mergeCell ref="O44:P44"/>
    <mergeCell ref="B27:F28"/>
    <mergeCell ref="I14:L14"/>
    <mergeCell ref="C61:C62"/>
    <mergeCell ref="C63:C64"/>
    <mergeCell ref="B14:B15"/>
    <mergeCell ref="B13:P13"/>
    <mergeCell ref="G43:G44"/>
    <mergeCell ref="B47:B48"/>
    <mergeCell ref="C47:C48"/>
  </mergeCells>
  <phoneticPr fontId="3" type="noConversion"/>
  <conditionalFormatting sqref="B4">
    <cfRule type="cellIs" dxfId="65" priority="1" operator="equal">
      <formula>"Departament"</formula>
    </cfRule>
    <cfRule type="cellIs" dxfId="64" priority="2" operator="equal">
      <formula>0</formula>
    </cfRule>
  </conditionalFormatting>
  <conditionalFormatting sqref="B5:B6">
    <cfRule type="containsBlanks" dxfId="63" priority="5">
      <formula>LEN(TRIM(B5))=0</formula>
    </cfRule>
  </conditionalFormatting>
  <conditionalFormatting sqref="B16:P26 B30:P40">
    <cfRule type="expression" dxfId="62" priority="14">
      <formula>$F16="DFA"</formula>
    </cfRule>
    <cfRule type="expression" dxfId="61" priority="19">
      <formula>$D16&lt;&gt;""</formula>
    </cfRule>
    <cfRule type="containsBlanks" dxfId="60" priority="24">
      <formula>LEN(TRIM(B16))=0</formula>
    </cfRule>
  </conditionalFormatting>
  <conditionalFormatting sqref="D70 L70">
    <cfRule type="cellIs" dxfId="59" priority="9" operator="equal">
      <formula>0</formula>
    </cfRule>
  </conditionalFormatting>
  <conditionalFormatting sqref="D69:P69">
    <cfRule type="containsText" dxfId="58" priority="20" operator="containsText" text="0">
      <formula>NOT(ISERROR(SEARCH("0",D69)))</formula>
    </cfRule>
  </conditionalFormatting>
  <conditionalFormatting sqref="E16:E26">
    <cfRule type="containsBlanks" dxfId="57" priority="10">
      <formula>LEN(TRIM(E16))=0</formula>
    </cfRule>
  </conditionalFormatting>
  <conditionalFormatting sqref="E30:E40">
    <cfRule type="containsBlanks" dxfId="56" priority="6">
      <formula>LEN(TRIM(E30))=0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ignoredErrors>
    <ignoredError sqref="N16" formulaRange="1"/>
    <ignoredError sqref="E50" formula="1"/>
    <ignoredError sqref="E51:E60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2CCC98B-DEB4-4C7B-B062-048B4DE1AFEA}">
          <x14:formula1>
            <xm:f>Nomenclatoare!$M$32:$M$34</xm:f>
          </x14:formula1>
          <xm:sqref>F30:F40 F16:F26</xm:sqref>
        </x14:dataValidation>
        <x14:dataValidation type="list" allowBlank="1" showInputMessage="1" showErrorMessage="1" xr:uid="{4E7BCDE8-F096-4EE1-A751-2D265459271D}">
          <x14:formula1>
            <xm:f>Nomenclatoare!$M$25:$M$27</xm:f>
          </x14:formula1>
          <xm:sqref>C30:C40 C16:C26</xm:sqref>
        </x14:dataValidation>
        <x14:dataValidation type="list" allowBlank="1" showInputMessage="1" showErrorMessage="1" xr:uid="{03719441-769F-4545-994C-5C9A3E2A7844}">
          <x14:formula1>
            <xm:f>Nomenclatoare!$M$37:$M$40</xm:f>
          </x14:formula1>
          <xm:sqref>H30:H40 H16:H26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47EA5-1F04-4981-BB51-F115C0352927}">
  <dimension ref="A1:BE300"/>
  <sheetViews>
    <sheetView showGridLines="0" topLeftCell="A10" zoomScale="115" zoomScaleNormal="115" workbookViewId="0">
      <selection activeCell="H45" sqref="H45"/>
    </sheetView>
  </sheetViews>
  <sheetFormatPr defaultColWidth="9.109375" defaultRowHeight="10.8" x14ac:dyDescent="0.25"/>
  <cols>
    <col min="1" max="1" width="4.77734375" style="64" customWidth="1"/>
    <col min="2" max="2" width="3.109375" style="35" customWidth="1"/>
    <col min="3" max="3" width="4.6640625" style="35" bestFit="1" customWidth="1"/>
    <col min="4" max="4" width="45.88671875" style="35" customWidth="1"/>
    <col min="5" max="5" width="11.6640625" style="35" customWidth="1"/>
    <col min="6" max="6" width="5.88671875" style="35" customWidth="1"/>
    <col min="7" max="7" width="5.88671875" style="35" bestFit="1" customWidth="1"/>
    <col min="8" max="8" width="7.6640625" style="35" customWidth="1"/>
    <col min="9" max="12" width="3.5546875" style="35" customWidth="1"/>
    <col min="13" max="14" width="4.33203125" style="35" customWidth="1"/>
    <col min="15" max="15" width="4.6640625" style="35" customWidth="1"/>
    <col min="16" max="16" width="4.5546875" style="35" customWidth="1"/>
    <col min="17" max="17" width="4.77734375" style="35" customWidth="1"/>
    <col min="18" max="18" width="9.109375" style="66"/>
    <col min="19" max="19" width="9.109375" style="66" customWidth="1"/>
    <col min="20" max="30" width="4.109375" style="66" customWidth="1"/>
    <col min="31" max="31" width="4.5546875" style="66" customWidth="1"/>
    <col min="32" max="45" width="3.88671875" style="66" customWidth="1"/>
    <col min="46" max="46" width="9.109375" style="66"/>
    <col min="47" max="57" width="9.109375" style="67"/>
    <col min="58" max="16384" width="9.109375" style="35"/>
  </cols>
  <sheetData>
    <row r="1" spans="1:57" s="65" customFormat="1" x14ac:dyDescent="0.25">
      <c r="A1" s="64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</row>
    <row r="2" spans="1:57" s="19" customFormat="1" ht="15" customHeight="1" x14ac:dyDescent="0.25">
      <c r="A2" s="68"/>
      <c r="B2" s="69" t="s">
        <v>76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</row>
    <row r="3" spans="1:57" s="19" customFormat="1" ht="15" customHeight="1" x14ac:dyDescent="0.3">
      <c r="A3" s="68"/>
      <c r="B3" s="69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/>
      <c r="M3" s="11" t="s">
        <v>107</v>
      </c>
      <c r="N3" s="11"/>
      <c r="O3" s="11"/>
      <c r="P3" s="11"/>
      <c r="Q3" s="11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</row>
    <row r="4" spans="1:57" s="19" customFormat="1" ht="15" customHeight="1" x14ac:dyDescent="0.25">
      <c r="A4" s="68"/>
      <c r="B4" s="142" t="str">
        <f>IF(Pagina1!$D$4="","Departament",Pagina1!$D$4)</f>
        <v>Departament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1:57" ht="15" customHeight="1" x14ac:dyDescent="0.25">
      <c r="B5" s="142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57" ht="15" customHeight="1" x14ac:dyDescent="0.25">
      <c r="B6" s="142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57" ht="15" customHeight="1" x14ac:dyDescent="0.25">
      <c r="B7" s="142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">
        <v>39</v>
      </c>
      <c r="N7" s="11"/>
      <c r="O7" s="11"/>
      <c r="P7" s="11"/>
      <c r="Q7" s="11"/>
    </row>
    <row r="8" spans="1:57" ht="15" customHeight="1" x14ac:dyDescent="0.25">
      <c r="B8" s="142"/>
      <c r="C8" s="11"/>
      <c r="D8" s="11"/>
      <c r="E8" s="11"/>
      <c r="F8" s="11"/>
      <c r="G8" s="11"/>
      <c r="H8" s="11"/>
      <c r="I8" s="11"/>
      <c r="J8" s="11"/>
      <c r="K8" s="11"/>
      <c r="L8" s="11"/>
      <c r="M8" s="11" t="str">
        <f>numerector</f>
        <v>Prof. univ. dr. ing. habil. Carol SCHNAKOVSZKY</v>
      </c>
      <c r="N8" s="11"/>
      <c r="O8" s="11"/>
      <c r="P8" s="11"/>
      <c r="Q8" s="11"/>
      <c r="S8" s="357" t="s">
        <v>3</v>
      </c>
    </row>
    <row r="9" spans="1:57" ht="19.95" customHeight="1" x14ac:dyDescent="0.25">
      <c r="B9" s="142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S9" s="357"/>
    </row>
    <row r="10" spans="1:57" s="77" customFormat="1" ht="15.6" x14ac:dyDescent="0.25">
      <c r="A10" s="73"/>
      <c r="B10" s="330" t="s">
        <v>18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R10" s="75"/>
      <c r="S10" s="306" t="s">
        <v>176</v>
      </c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</row>
    <row r="11" spans="1:57" s="77" customFormat="1" ht="15.6" x14ac:dyDescent="0.25">
      <c r="A11" s="73"/>
      <c r="B11" s="330" t="s">
        <v>68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121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</row>
    <row r="12" spans="1:57" ht="15" customHeight="1" thickBot="1" x14ac:dyDescent="0.3">
      <c r="C12" s="7"/>
      <c r="E12" s="78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 x14ac:dyDescent="0.3">
      <c r="B13" s="325" t="s">
        <v>217</v>
      </c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7"/>
    </row>
    <row r="14" spans="1:57" s="72" customFormat="1" ht="15" customHeight="1" x14ac:dyDescent="0.25">
      <c r="A14" s="79"/>
      <c r="B14" s="332" t="s">
        <v>0</v>
      </c>
      <c r="C14" s="336" t="s">
        <v>25</v>
      </c>
      <c r="D14" s="336" t="s">
        <v>1</v>
      </c>
      <c r="E14" s="336" t="s">
        <v>3</v>
      </c>
      <c r="F14" s="336" t="s">
        <v>2</v>
      </c>
      <c r="G14" s="336" t="s">
        <v>8</v>
      </c>
      <c r="H14" s="355" t="s">
        <v>9</v>
      </c>
      <c r="I14" s="332" t="s">
        <v>14</v>
      </c>
      <c r="J14" s="336"/>
      <c r="K14" s="336"/>
      <c r="L14" s="339"/>
      <c r="M14" s="338" t="s">
        <v>15</v>
      </c>
      <c r="N14" s="336"/>
      <c r="O14" s="336"/>
      <c r="P14" s="339"/>
      <c r="Q14" s="35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1"/>
      <c r="AV14" s="82"/>
      <c r="AW14" s="81"/>
      <c r="AX14" s="81"/>
      <c r="AY14" s="83"/>
      <c r="AZ14" s="83"/>
      <c r="BA14" s="83"/>
      <c r="BB14" s="83"/>
      <c r="BC14" s="83"/>
      <c r="BD14" s="83"/>
      <c r="BE14" s="83"/>
    </row>
    <row r="15" spans="1:57" s="72" customFormat="1" ht="15" customHeight="1" thickBot="1" x14ac:dyDescent="0.3">
      <c r="A15" s="79"/>
      <c r="B15" s="333"/>
      <c r="C15" s="337"/>
      <c r="D15" s="337"/>
      <c r="E15" s="337"/>
      <c r="F15" s="337"/>
      <c r="G15" s="337"/>
      <c r="H15" s="356"/>
      <c r="I15" s="173" t="s">
        <v>4</v>
      </c>
      <c r="J15" s="174" t="s">
        <v>5</v>
      </c>
      <c r="K15" s="174" t="s">
        <v>6</v>
      </c>
      <c r="L15" s="175" t="s">
        <v>7</v>
      </c>
      <c r="M15" s="176" t="s">
        <v>12</v>
      </c>
      <c r="N15" s="174" t="s">
        <v>13</v>
      </c>
      <c r="O15" s="174" t="s">
        <v>10</v>
      </c>
      <c r="P15" s="175" t="s">
        <v>11</v>
      </c>
      <c r="Q15" s="35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4"/>
      <c r="AV15" s="84"/>
      <c r="AW15" s="84"/>
      <c r="AX15" s="84"/>
      <c r="AY15" s="83"/>
      <c r="AZ15" s="83"/>
      <c r="BA15" s="83"/>
      <c r="BB15" s="83"/>
      <c r="BC15" s="83"/>
      <c r="BD15" s="83"/>
      <c r="BE15" s="83"/>
    </row>
    <row r="16" spans="1:57" ht="15" customHeight="1" x14ac:dyDescent="0.25">
      <c r="B16" s="178" t="e" cm="1" vm="1">
        <f t="array" ref="B16">_xlfn.SEQUENCE(COUNTA(D16:D26))</f>
        <v>#VALUE!</v>
      </c>
      <c r="C16" s="179"/>
      <c r="D16" s="180"/>
      <c r="E16" s="181" t="str">
        <f>IF(D16&lt;&gt;"",CONCATENATE($S$10,3,S16,B16,C16),"")</f>
        <v/>
      </c>
      <c r="F16" s="179"/>
      <c r="G16" s="179"/>
      <c r="H16" s="182"/>
      <c r="I16" s="178"/>
      <c r="J16" s="179"/>
      <c r="K16" s="179"/>
      <c r="L16" s="183"/>
      <c r="M16" s="184" t="str">
        <f>IF(I16&lt;&gt;"",I16*14,"")</f>
        <v/>
      </c>
      <c r="N16" s="185" t="str">
        <f>IF(SUM(J16:L16)&lt;&gt;0,SUM(J16:L16)*14,"")</f>
        <v/>
      </c>
      <c r="O16" s="181" t="str">
        <f>IF(SUM(M16:N16)&lt;&gt;0,SUM(M16:N16),"")</f>
        <v/>
      </c>
      <c r="P16" s="186" t="str">
        <f>IF(G16&lt;&gt;0,G16*25-O16,"")</f>
        <v/>
      </c>
      <c r="S16" s="294" t="e" vm="2">
        <f>IF(B16&lt;=9,"0","")</f>
        <v>#VALUE!</v>
      </c>
      <c r="AU16" s="85"/>
      <c r="AV16" s="85"/>
      <c r="AW16" s="85"/>
      <c r="AX16" s="85"/>
      <c r="AY16" s="86"/>
      <c r="AZ16" s="86"/>
      <c r="BA16" s="86"/>
      <c r="BB16" s="86"/>
      <c r="BC16" s="86"/>
      <c r="BD16" s="86"/>
      <c r="BE16" s="86"/>
    </row>
    <row r="17" spans="1:57" ht="15" customHeight="1" x14ac:dyDescent="0.25">
      <c r="B17" s="190"/>
      <c r="C17" s="179"/>
      <c r="D17" s="191"/>
      <c r="E17" s="181" t="str">
        <f t="shared" ref="E17:E26" si="0">IF(D17&lt;&gt;"",CONCATENATE($S$10,3,S17,B17,C17),"")</f>
        <v/>
      </c>
      <c r="F17" s="179"/>
      <c r="G17" s="179"/>
      <c r="H17" s="192"/>
      <c r="I17" s="178"/>
      <c r="J17" s="179"/>
      <c r="K17" s="179"/>
      <c r="L17" s="183"/>
      <c r="M17" s="184" t="str">
        <f>IF(I17&lt;&gt;"",I17*14,"")</f>
        <v/>
      </c>
      <c r="N17" s="185" t="str">
        <f>IF(SUM(J17:L17)&lt;&gt;0,SUM(J17:L17)*14,"")</f>
        <v/>
      </c>
      <c r="O17" s="181" t="str">
        <f t="shared" ref="O17:O26" si="1">IF(SUM(M17:N17)&lt;&gt;0,SUM(M17:N17),"")</f>
        <v/>
      </c>
      <c r="P17" s="186" t="str">
        <f t="shared" ref="P17:P26" si="2">IF(G17&lt;&gt;0,G17*25-O17,"")</f>
        <v/>
      </c>
      <c r="S17" s="294" t="str">
        <f t="shared" ref="S17:S26" si="3">IF(B17&lt;=9,"0","")</f>
        <v>0</v>
      </c>
      <c r="AU17" s="85"/>
      <c r="AV17" s="85"/>
      <c r="AW17" s="85"/>
      <c r="AX17" s="85"/>
      <c r="AY17" s="86"/>
      <c r="AZ17" s="86"/>
      <c r="BA17" s="86"/>
      <c r="BB17" s="86"/>
      <c r="BC17" s="86"/>
      <c r="BD17" s="86"/>
      <c r="BE17" s="86"/>
    </row>
    <row r="18" spans="1:57" ht="15" customHeight="1" x14ac:dyDescent="0.25">
      <c r="A18" s="67"/>
      <c r="B18" s="190"/>
      <c r="C18" s="179"/>
      <c r="D18" s="191"/>
      <c r="E18" s="181" t="str">
        <f t="shared" si="0"/>
        <v/>
      </c>
      <c r="F18" s="179"/>
      <c r="G18" s="193"/>
      <c r="H18" s="192"/>
      <c r="I18" s="178"/>
      <c r="J18" s="179"/>
      <c r="K18" s="179"/>
      <c r="L18" s="183"/>
      <c r="M18" s="184" t="str">
        <f t="shared" ref="M18:M26" si="4">IF(I18&lt;&gt;"",I18*14,"")</f>
        <v/>
      </c>
      <c r="N18" s="185" t="str">
        <f t="shared" ref="N18:N26" si="5">IF(SUM(J18:L18)&lt;&gt;0,SUM(J18:L18)*14,"")</f>
        <v/>
      </c>
      <c r="O18" s="181" t="str">
        <f t="shared" si="1"/>
        <v/>
      </c>
      <c r="P18" s="186" t="str">
        <f t="shared" si="2"/>
        <v/>
      </c>
      <c r="R18" s="67"/>
      <c r="S18" s="294" t="str">
        <f t="shared" si="3"/>
        <v>0</v>
      </c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6"/>
      <c r="AZ18" s="86"/>
      <c r="BA18" s="86"/>
      <c r="BB18" s="86"/>
      <c r="BC18" s="86"/>
      <c r="BD18" s="86"/>
      <c r="BE18" s="86"/>
    </row>
    <row r="19" spans="1:57" ht="15" customHeight="1" x14ac:dyDescent="0.25">
      <c r="A19" s="67"/>
      <c r="B19" s="190"/>
      <c r="C19" s="179"/>
      <c r="D19" s="191"/>
      <c r="E19" s="181" t="str">
        <f t="shared" si="0"/>
        <v/>
      </c>
      <c r="F19" s="179"/>
      <c r="G19" s="193"/>
      <c r="H19" s="192"/>
      <c r="I19" s="178"/>
      <c r="J19" s="179"/>
      <c r="K19" s="179"/>
      <c r="L19" s="183"/>
      <c r="M19" s="184" t="str">
        <f t="shared" si="4"/>
        <v/>
      </c>
      <c r="N19" s="185" t="str">
        <f t="shared" si="5"/>
        <v/>
      </c>
      <c r="O19" s="181" t="str">
        <f t="shared" si="1"/>
        <v/>
      </c>
      <c r="P19" s="186" t="str">
        <f t="shared" si="2"/>
        <v/>
      </c>
      <c r="R19" s="67"/>
      <c r="S19" s="294" t="str">
        <f t="shared" si="3"/>
        <v>0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6"/>
      <c r="AZ19" s="86"/>
      <c r="BA19" s="86"/>
      <c r="BB19" s="86"/>
      <c r="BC19" s="86"/>
      <c r="BD19" s="86"/>
      <c r="BE19" s="86"/>
    </row>
    <row r="20" spans="1:57" ht="15" customHeight="1" x14ac:dyDescent="0.25">
      <c r="A20" s="67"/>
      <c r="B20" s="178"/>
      <c r="C20" s="179"/>
      <c r="D20" s="191"/>
      <c r="E20" s="181" t="str">
        <f t="shared" si="0"/>
        <v/>
      </c>
      <c r="F20" s="179"/>
      <c r="G20" s="193"/>
      <c r="H20" s="192"/>
      <c r="I20" s="178"/>
      <c r="J20" s="179"/>
      <c r="K20" s="179"/>
      <c r="L20" s="183"/>
      <c r="M20" s="184" t="str">
        <f t="shared" si="4"/>
        <v/>
      </c>
      <c r="N20" s="185" t="str">
        <f t="shared" si="5"/>
        <v/>
      </c>
      <c r="O20" s="181" t="str">
        <f t="shared" si="1"/>
        <v/>
      </c>
      <c r="P20" s="186" t="str">
        <f t="shared" si="2"/>
        <v/>
      </c>
      <c r="R20" s="67"/>
      <c r="S20" s="294" t="str">
        <f t="shared" si="3"/>
        <v>0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6"/>
      <c r="AZ20" s="86"/>
      <c r="BA20" s="86"/>
      <c r="BB20" s="86"/>
      <c r="BC20" s="86"/>
      <c r="BD20" s="86"/>
      <c r="BE20" s="86"/>
    </row>
    <row r="21" spans="1:57" ht="15" customHeight="1" x14ac:dyDescent="0.25">
      <c r="B21" s="190"/>
      <c r="C21" s="179"/>
      <c r="D21" s="191"/>
      <c r="E21" s="181" t="str">
        <f t="shared" si="0"/>
        <v/>
      </c>
      <c r="F21" s="179"/>
      <c r="G21" s="193"/>
      <c r="H21" s="192"/>
      <c r="I21" s="178"/>
      <c r="J21" s="179"/>
      <c r="K21" s="179"/>
      <c r="L21" s="183"/>
      <c r="M21" s="184" t="str">
        <f t="shared" si="4"/>
        <v/>
      </c>
      <c r="N21" s="185" t="str">
        <f t="shared" si="5"/>
        <v/>
      </c>
      <c r="O21" s="181" t="str">
        <f t="shared" si="1"/>
        <v/>
      </c>
      <c r="P21" s="186" t="str">
        <f t="shared" si="2"/>
        <v/>
      </c>
      <c r="S21" s="294" t="str">
        <f t="shared" si="3"/>
        <v>0</v>
      </c>
      <c r="AU21" s="85"/>
      <c r="AV21" s="85"/>
      <c r="AW21" s="85"/>
      <c r="AX21" s="85"/>
      <c r="AY21" s="86"/>
      <c r="AZ21" s="86"/>
      <c r="BA21" s="86"/>
      <c r="BB21" s="86"/>
      <c r="BC21" s="86"/>
      <c r="BD21" s="86"/>
      <c r="BE21" s="86"/>
    </row>
    <row r="22" spans="1:57" ht="15" customHeight="1" x14ac:dyDescent="0.25">
      <c r="B22" s="190"/>
      <c r="C22" s="179"/>
      <c r="D22" s="191"/>
      <c r="E22" s="181" t="str">
        <f t="shared" si="0"/>
        <v/>
      </c>
      <c r="F22" s="179"/>
      <c r="G22" s="193"/>
      <c r="H22" s="192"/>
      <c r="I22" s="178"/>
      <c r="J22" s="179"/>
      <c r="K22" s="179"/>
      <c r="L22" s="183"/>
      <c r="M22" s="184" t="str">
        <f t="shared" si="4"/>
        <v/>
      </c>
      <c r="N22" s="185" t="str">
        <f t="shared" si="5"/>
        <v/>
      </c>
      <c r="O22" s="181" t="str">
        <f t="shared" si="1"/>
        <v/>
      </c>
      <c r="P22" s="186" t="str">
        <f t="shared" si="2"/>
        <v/>
      </c>
      <c r="S22" s="294" t="str">
        <f t="shared" si="3"/>
        <v>0</v>
      </c>
      <c r="AU22" s="85"/>
      <c r="AV22" s="85"/>
      <c r="AW22" s="85"/>
      <c r="AX22" s="85"/>
      <c r="AY22" s="86"/>
      <c r="AZ22" s="86"/>
      <c r="BA22" s="86"/>
      <c r="BB22" s="86"/>
      <c r="BC22" s="86"/>
      <c r="BD22" s="86"/>
      <c r="BE22" s="86"/>
    </row>
    <row r="23" spans="1:57" s="90" customFormat="1" ht="15" customHeight="1" x14ac:dyDescent="0.25">
      <c r="A23" s="88"/>
      <c r="B23" s="190"/>
      <c r="C23" s="179"/>
      <c r="D23" s="191"/>
      <c r="E23" s="181" t="str">
        <f t="shared" si="0"/>
        <v/>
      </c>
      <c r="F23" s="179"/>
      <c r="G23" s="193"/>
      <c r="H23" s="192"/>
      <c r="I23" s="178"/>
      <c r="J23" s="179"/>
      <c r="K23" s="179"/>
      <c r="L23" s="183"/>
      <c r="M23" s="184" t="str">
        <f t="shared" si="4"/>
        <v/>
      </c>
      <c r="N23" s="185" t="str">
        <f t="shared" si="5"/>
        <v/>
      </c>
      <c r="O23" s="181" t="str">
        <f t="shared" si="1"/>
        <v/>
      </c>
      <c r="P23" s="186" t="str">
        <f t="shared" si="2"/>
        <v/>
      </c>
      <c r="Q23" s="35"/>
      <c r="R23" s="88"/>
      <c r="S23" s="294" t="str">
        <f t="shared" si="3"/>
        <v>0</v>
      </c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85"/>
      <c r="AV23" s="85"/>
      <c r="AW23" s="85"/>
      <c r="AX23" s="85"/>
      <c r="AY23" s="86"/>
      <c r="AZ23" s="86"/>
      <c r="BA23" s="89"/>
      <c r="BB23" s="89"/>
      <c r="BC23" s="89"/>
      <c r="BD23" s="89"/>
      <c r="BE23" s="89"/>
    </row>
    <row r="24" spans="1:57" ht="15" customHeight="1" x14ac:dyDescent="0.25">
      <c r="B24" s="190"/>
      <c r="C24" s="179"/>
      <c r="D24" s="191"/>
      <c r="E24" s="181" t="str">
        <f t="shared" si="0"/>
        <v/>
      </c>
      <c r="F24" s="179"/>
      <c r="G24" s="193"/>
      <c r="H24" s="192"/>
      <c r="I24" s="178"/>
      <c r="J24" s="179"/>
      <c r="K24" s="179"/>
      <c r="L24" s="183"/>
      <c r="M24" s="184" t="str">
        <f t="shared" si="4"/>
        <v/>
      </c>
      <c r="N24" s="185" t="str">
        <f t="shared" si="5"/>
        <v/>
      </c>
      <c r="O24" s="181" t="str">
        <f t="shared" si="1"/>
        <v/>
      </c>
      <c r="P24" s="186" t="str">
        <f t="shared" si="2"/>
        <v/>
      </c>
      <c r="S24" s="294" t="str">
        <f t="shared" si="3"/>
        <v>0</v>
      </c>
      <c r="AU24" s="85"/>
      <c r="AV24" s="85"/>
      <c r="AW24" s="85"/>
      <c r="AX24" s="85"/>
      <c r="AY24" s="86"/>
      <c r="AZ24" s="86"/>
      <c r="BA24" s="86"/>
      <c r="BB24" s="86"/>
      <c r="BC24" s="86"/>
      <c r="BD24" s="86"/>
      <c r="BE24" s="86"/>
    </row>
    <row r="25" spans="1:57" s="90" customFormat="1" ht="15" customHeight="1" x14ac:dyDescent="0.25">
      <c r="A25" s="88"/>
      <c r="B25" s="190"/>
      <c r="C25" s="179"/>
      <c r="D25" s="191"/>
      <c r="E25" s="181" t="str">
        <f t="shared" si="0"/>
        <v/>
      </c>
      <c r="F25" s="179"/>
      <c r="G25" s="193"/>
      <c r="H25" s="192"/>
      <c r="I25" s="178"/>
      <c r="J25" s="179"/>
      <c r="K25" s="179"/>
      <c r="L25" s="183"/>
      <c r="M25" s="184" t="str">
        <f t="shared" si="4"/>
        <v/>
      </c>
      <c r="N25" s="185" t="str">
        <f t="shared" si="5"/>
        <v/>
      </c>
      <c r="O25" s="181" t="str">
        <f t="shared" si="1"/>
        <v/>
      </c>
      <c r="P25" s="186" t="str">
        <f t="shared" si="2"/>
        <v/>
      </c>
      <c r="Q25" s="35"/>
      <c r="R25" s="88"/>
      <c r="S25" s="294" t="str">
        <f t="shared" si="3"/>
        <v>0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6"/>
      <c r="AZ25" s="86"/>
      <c r="BA25" s="89"/>
      <c r="BB25" s="89"/>
      <c r="BC25" s="89"/>
      <c r="BD25" s="89"/>
      <c r="BE25" s="89"/>
    </row>
    <row r="26" spans="1:57" ht="15" customHeight="1" thickBot="1" x14ac:dyDescent="0.3">
      <c r="B26" s="190"/>
      <c r="C26" s="179"/>
      <c r="D26" s="191"/>
      <c r="E26" s="181" t="str">
        <f t="shared" si="0"/>
        <v/>
      </c>
      <c r="F26" s="179"/>
      <c r="G26" s="193"/>
      <c r="H26" s="192"/>
      <c r="I26" s="198"/>
      <c r="J26" s="199"/>
      <c r="K26" s="199"/>
      <c r="L26" s="200"/>
      <c r="M26" s="184" t="str">
        <f t="shared" si="4"/>
        <v/>
      </c>
      <c r="N26" s="185" t="str">
        <f t="shared" si="5"/>
        <v/>
      </c>
      <c r="O26" s="181" t="str">
        <f t="shared" si="1"/>
        <v/>
      </c>
      <c r="P26" s="186" t="str">
        <f t="shared" si="2"/>
        <v/>
      </c>
      <c r="S26" s="294" t="str">
        <f t="shared" si="3"/>
        <v>0</v>
      </c>
      <c r="AU26" s="85"/>
      <c r="AV26" s="85"/>
      <c r="AW26" s="85"/>
      <c r="AX26" s="85"/>
      <c r="AY26" s="86"/>
      <c r="AZ26" s="86"/>
      <c r="BA26" s="86"/>
      <c r="BB26" s="86"/>
      <c r="BC26" s="86"/>
      <c r="BD26" s="86"/>
      <c r="BE26" s="86"/>
    </row>
    <row r="27" spans="1:57" ht="15" customHeight="1" thickBot="1" x14ac:dyDescent="0.3">
      <c r="B27" s="311" t="s">
        <v>70</v>
      </c>
      <c r="C27" s="341"/>
      <c r="D27" s="341"/>
      <c r="E27" s="341"/>
      <c r="F27" s="342"/>
      <c r="G27" s="334">
        <f t="shared" ref="G27:G28" si="6">SUMIF($F16:$F26,"&lt;&gt;DFA",G16:G26)</f>
        <v>0</v>
      </c>
      <c r="H27" s="358" t="str">
        <f>CONCATENATE(TEXT(COUNTIFS(F16:F26,"&lt;&gt;DFA",H16:H26,"E*"),0),"E, ",TEXT(COUNTIFS(F16:F26,"&lt;&gt;DFA",H16:H26,"C"),0),"C, ",TEXT(COUNTIFS(F16:F26,"&lt;&gt;DFA",H16:H26,"V"),0),"V")</f>
        <v>0E, 0C, 0V</v>
      </c>
      <c r="I27" s="222">
        <f>SUMIF($F16:$F26,"&lt;&gt;DFA",I16:I26)</f>
        <v>0</v>
      </c>
      <c r="J27" s="223">
        <f t="shared" ref="J27:P27" si="7">SUMIF($F16:$F26,"&lt;&gt;DFA",J16:J26)</f>
        <v>0</v>
      </c>
      <c r="K27" s="223">
        <f t="shared" si="7"/>
        <v>0</v>
      </c>
      <c r="L27" s="224">
        <f t="shared" si="7"/>
        <v>0</v>
      </c>
      <c r="M27" s="225">
        <f t="shared" si="7"/>
        <v>0</v>
      </c>
      <c r="N27" s="223">
        <f t="shared" si="7"/>
        <v>0</v>
      </c>
      <c r="O27" s="223">
        <f t="shared" si="7"/>
        <v>0</v>
      </c>
      <c r="P27" s="224">
        <f t="shared" si="7"/>
        <v>0</v>
      </c>
      <c r="S27" s="299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U27" s="85"/>
      <c r="AV27" s="88"/>
      <c r="AW27" s="88"/>
      <c r="AX27" s="88"/>
      <c r="AY27" s="86"/>
      <c r="AZ27" s="86"/>
      <c r="BA27" s="86"/>
      <c r="BB27" s="86"/>
      <c r="BC27" s="86"/>
      <c r="BD27" s="86"/>
      <c r="BE27" s="86"/>
    </row>
    <row r="28" spans="1:57" ht="15" customHeight="1" thickBot="1" x14ac:dyDescent="0.3">
      <c r="B28" s="312"/>
      <c r="C28" s="343"/>
      <c r="D28" s="343"/>
      <c r="E28" s="343"/>
      <c r="F28" s="344"/>
      <c r="G28" s="335">
        <f t="shared" si="6"/>
        <v>0</v>
      </c>
      <c r="H28" s="359"/>
      <c r="I28" s="345">
        <f>SUM(I27:L27)</f>
        <v>0</v>
      </c>
      <c r="J28" s="346"/>
      <c r="K28" s="346"/>
      <c r="L28" s="347"/>
      <c r="M28" s="349">
        <f>SUM(M27:N27)</f>
        <v>0</v>
      </c>
      <c r="N28" s="350"/>
      <c r="O28" s="345">
        <f>SUM(O27:P27)</f>
        <v>0</v>
      </c>
      <c r="P28" s="347"/>
      <c r="S28" s="294"/>
      <c r="U28" s="91"/>
      <c r="AU28" s="85"/>
      <c r="AV28" s="85"/>
      <c r="AW28" s="85"/>
      <c r="AX28" s="85"/>
      <c r="AY28" s="86"/>
      <c r="AZ28" s="86"/>
      <c r="BA28" s="86"/>
      <c r="BB28" s="86"/>
      <c r="BC28" s="86"/>
      <c r="BD28" s="86"/>
      <c r="BE28" s="86"/>
    </row>
    <row r="29" spans="1:57" ht="15" customHeight="1" thickBot="1" x14ac:dyDescent="0.3">
      <c r="B29" s="325" t="s">
        <v>218</v>
      </c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7"/>
      <c r="S29" s="294"/>
      <c r="AU29" s="85"/>
      <c r="AV29" s="85"/>
      <c r="AW29" s="85"/>
      <c r="AX29" s="85"/>
      <c r="AY29" s="86"/>
      <c r="AZ29" s="86"/>
      <c r="BA29" s="86"/>
      <c r="BB29" s="86"/>
      <c r="BC29" s="86"/>
      <c r="BD29" s="86"/>
      <c r="BE29" s="86"/>
    </row>
    <row r="30" spans="1:57" ht="15" customHeight="1" x14ac:dyDescent="0.25">
      <c r="B30" s="178" t="e" cm="1" vm="1">
        <f t="array" ref="B30">_xlfn.SEQUENCE(COUNTA(D30:D40))</f>
        <v>#VALUE!</v>
      </c>
      <c r="C30" s="179"/>
      <c r="D30" s="180"/>
      <c r="E30" s="181" t="str">
        <f>IF(D30&lt;&gt;"",CONCATENATE($S$10,4,S30,B30,C30),"")</f>
        <v/>
      </c>
      <c r="F30" s="179"/>
      <c r="G30" s="179"/>
      <c r="H30" s="182"/>
      <c r="I30" s="178"/>
      <c r="J30" s="179"/>
      <c r="K30" s="179"/>
      <c r="L30" s="183"/>
      <c r="M30" s="184" t="str">
        <f>IF(I30&lt;&gt;"",I30*14,"")</f>
        <v/>
      </c>
      <c r="N30" s="185" t="str">
        <f>IF(SUM(J30:L30)&lt;&gt;0,SUM(J30:L30)*14,"")</f>
        <v/>
      </c>
      <c r="O30" s="181" t="str">
        <f>IF(SUM(M30:N30)&lt;&gt;0,SUM(M30:N30),"")</f>
        <v/>
      </c>
      <c r="P30" s="186" t="str">
        <f>IF(G30&lt;&gt;0,G30*25-O30,"")</f>
        <v/>
      </c>
      <c r="S30" s="294" t="e" vm="2">
        <f>IF(B30&lt;=9,"0","")</f>
        <v>#VALUE!</v>
      </c>
      <c r="AU30" s="85"/>
      <c r="AV30" s="85"/>
      <c r="AW30" s="85"/>
      <c r="AX30" s="85"/>
      <c r="AY30" s="86"/>
      <c r="AZ30" s="86"/>
      <c r="BA30" s="86"/>
      <c r="BB30" s="86"/>
      <c r="BC30" s="86"/>
      <c r="BD30" s="86"/>
      <c r="BE30" s="86"/>
    </row>
    <row r="31" spans="1:57" ht="15" customHeight="1" x14ac:dyDescent="0.25">
      <c r="A31" s="67"/>
      <c r="B31" s="190"/>
      <c r="C31" s="179"/>
      <c r="D31" s="191"/>
      <c r="E31" s="181" t="str">
        <f t="shared" ref="E31:E40" si="8">IF(D31&lt;&gt;"",CONCATENATE($S$10,4,S31,B31,C31),"")</f>
        <v/>
      </c>
      <c r="F31" s="179"/>
      <c r="G31" s="193"/>
      <c r="H31" s="182"/>
      <c r="I31" s="178"/>
      <c r="J31" s="179"/>
      <c r="K31" s="179"/>
      <c r="L31" s="183"/>
      <c r="M31" s="184" t="str">
        <f t="shared" ref="M31:M40" si="9">IF(I31&lt;&gt;"",I31*14,"")</f>
        <v/>
      </c>
      <c r="N31" s="185" t="str">
        <f t="shared" ref="N31:N40" si="10">IF(SUM(J31:L31)&lt;&gt;0,SUM(J31:L31)*14,"")</f>
        <v/>
      </c>
      <c r="O31" s="181" t="str">
        <f t="shared" ref="O31:O40" si="11">IF(SUM(M31:N31)&lt;&gt;0,SUM(M31:N31),"")</f>
        <v/>
      </c>
      <c r="P31" s="186" t="str">
        <f t="shared" ref="P31:P40" si="12">IF(G31&lt;&gt;0,G31*25-O31,"")</f>
        <v/>
      </c>
      <c r="R31" s="67"/>
      <c r="S31" s="294" t="str">
        <f t="shared" ref="S31:S40" si="13">IF(B31&lt;=9,"0","")</f>
        <v>0</v>
      </c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Y31" s="86"/>
      <c r="AZ31" s="86"/>
      <c r="BA31" s="86"/>
      <c r="BB31" s="86"/>
      <c r="BC31" s="86"/>
      <c r="BD31" s="86"/>
      <c r="BE31" s="86"/>
    </row>
    <row r="32" spans="1:57" ht="15" customHeight="1" x14ac:dyDescent="0.25">
      <c r="B32" s="190"/>
      <c r="C32" s="179"/>
      <c r="D32" s="191"/>
      <c r="E32" s="181" t="str">
        <f t="shared" si="8"/>
        <v/>
      </c>
      <c r="F32" s="179"/>
      <c r="G32" s="193"/>
      <c r="H32" s="182"/>
      <c r="I32" s="178"/>
      <c r="J32" s="179"/>
      <c r="K32" s="179"/>
      <c r="L32" s="183"/>
      <c r="M32" s="184" t="str">
        <f t="shared" si="9"/>
        <v/>
      </c>
      <c r="N32" s="185" t="str">
        <f t="shared" si="10"/>
        <v/>
      </c>
      <c r="O32" s="181" t="str">
        <f t="shared" si="11"/>
        <v/>
      </c>
      <c r="P32" s="186" t="str">
        <f t="shared" si="12"/>
        <v/>
      </c>
      <c r="S32" s="294" t="str">
        <f t="shared" si="13"/>
        <v>0</v>
      </c>
      <c r="AU32" s="85"/>
      <c r="AV32" s="85"/>
      <c r="AW32" s="85"/>
      <c r="AX32" s="85"/>
      <c r="AY32" s="86"/>
      <c r="AZ32" s="86"/>
      <c r="BA32" s="86"/>
      <c r="BB32" s="86"/>
      <c r="BC32" s="86"/>
      <c r="BD32" s="86"/>
      <c r="BE32" s="86"/>
    </row>
    <row r="33" spans="2:57" ht="15" customHeight="1" x14ac:dyDescent="0.25">
      <c r="B33" s="190"/>
      <c r="C33" s="179"/>
      <c r="D33" s="191"/>
      <c r="E33" s="181" t="str">
        <f t="shared" si="8"/>
        <v/>
      </c>
      <c r="F33" s="179"/>
      <c r="G33" s="193"/>
      <c r="H33" s="182"/>
      <c r="I33" s="178"/>
      <c r="J33" s="179"/>
      <c r="K33" s="179"/>
      <c r="L33" s="183"/>
      <c r="M33" s="184" t="str">
        <f t="shared" si="9"/>
        <v/>
      </c>
      <c r="N33" s="185" t="str">
        <f t="shared" si="10"/>
        <v/>
      </c>
      <c r="O33" s="181" t="str">
        <f t="shared" si="11"/>
        <v/>
      </c>
      <c r="P33" s="186" t="str">
        <f t="shared" si="12"/>
        <v/>
      </c>
      <c r="S33" s="294" t="str">
        <f t="shared" si="13"/>
        <v>0</v>
      </c>
      <c r="AU33" s="85"/>
      <c r="AV33" s="85"/>
      <c r="AW33" s="85"/>
      <c r="AX33" s="85"/>
      <c r="AY33" s="86"/>
      <c r="AZ33" s="86"/>
      <c r="BA33" s="86"/>
      <c r="BB33" s="86"/>
      <c r="BC33" s="86"/>
      <c r="BD33" s="86"/>
      <c r="BE33" s="86"/>
    </row>
    <row r="34" spans="2:57" ht="15" customHeight="1" x14ac:dyDescent="0.25">
      <c r="B34" s="190"/>
      <c r="C34" s="179"/>
      <c r="D34" s="191"/>
      <c r="E34" s="181" t="str">
        <f t="shared" si="8"/>
        <v/>
      </c>
      <c r="F34" s="179"/>
      <c r="G34" s="193"/>
      <c r="H34" s="182"/>
      <c r="I34" s="178"/>
      <c r="J34" s="179"/>
      <c r="K34" s="179"/>
      <c r="L34" s="183"/>
      <c r="M34" s="184" t="str">
        <f t="shared" si="9"/>
        <v/>
      </c>
      <c r="N34" s="185" t="str">
        <f t="shared" si="10"/>
        <v/>
      </c>
      <c r="O34" s="181" t="str">
        <f t="shared" si="11"/>
        <v/>
      </c>
      <c r="P34" s="186" t="str">
        <f t="shared" si="12"/>
        <v/>
      </c>
      <c r="S34" s="294" t="str">
        <f t="shared" si="13"/>
        <v>0</v>
      </c>
      <c r="AU34" s="85"/>
      <c r="AV34" s="85"/>
      <c r="AW34" s="85"/>
      <c r="AX34" s="85"/>
      <c r="AY34" s="86"/>
      <c r="AZ34" s="86"/>
      <c r="BA34" s="86"/>
      <c r="BB34" s="86"/>
      <c r="BC34" s="86"/>
      <c r="BD34" s="86"/>
      <c r="BE34" s="86"/>
    </row>
    <row r="35" spans="2:57" ht="15" customHeight="1" x14ac:dyDescent="0.25">
      <c r="B35" s="190"/>
      <c r="C35" s="179"/>
      <c r="D35" s="191"/>
      <c r="E35" s="181" t="str">
        <f t="shared" si="8"/>
        <v/>
      </c>
      <c r="F35" s="179"/>
      <c r="G35" s="193"/>
      <c r="H35" s="182"/>
      <c r="I35" s="178"/>
      <c r="J35" s="179"/>
      <c r="K35" s="179"/>
      <c r="L35" s="183"/>
      <c r="M35" s="184" t="str">
        <f t="shared" si="9"/>
        <v/>
      </c>
      <c r="N35" s="185" t="str">
        <f t="shared" si="10"/>
        <v/>
      </c>
      <c r="O35" s="181" t="str">
        <f t="shared" si="11"/>
        <v/>
      </c>
      <c r="P35" s="186" t="str">
        <f t="shared" si="12"/>
        <v/>
      </c>
      <c r="S35" s="294" t="str">
        <f t="shared" si="13"/>
        <v>0</v>
      </c>
      <c r="AU35" s="85"/>
      <c r="AV35" s="85"/>
      <c r="AW35" s="85"/>
      <c r="AX35" s="85"/>
      <c r="AY35" s="86"/>
      <c r="AZ35" s="86"/>
      <c r="BA35" s="86"/>
      <c r="BB35" s="86"/>
      <c r="BC35" s="86"/>
      <c r="BD35" s="86"/>
      <c r="BE35" s="86"/>
    </row>
    <row r="36" spans="2:57" ht="15" customHeight="1" x14ac:dyDescent="0.25">
      <c r="B36" s="190"/>
      <c r="C36" s="179"/>
      <c r="D36" s="191"/>
      <c r="E36" s="181" t="str">
        <f t="shared" si="8"/>
        <v/>
      </c>
      <c r="F36" s="179"/>
      <c r="G36" s="193"/>
      <c r="H36" s="182"/>
      <c r="I36" s="178"/>
      <c r="J36" s="179"/>
      <c r="K36" s="179"/>
      <c r="L36" s="183"/>
      <c r="M36" s="184" t="str">
        <f t="shared" si="9"/>
        <v/>
      </c>
      <c r="N36" s="185" t="str">
        <f t="shared" si="10"/>
        <v/>
      </c>
      <c r="O36" s="181" t="str">
        <f t="shared" si="11"/>
        <v/>
      </c>
      <c r="P36" s="186" t="str">
        <f t="shared" si="12"/>
        <v/>
      </c>
      <c r="S36" s="294" t="str">
        <f t="shared" si="13"/>
        <v>0</v>
      </c>
      <c r="AU36" s="85"/>
      <c r="AV36" s="85"/>
      <c r="AW36" s="85"/>
      <c r="AX36" s="85"/>
      <c r="AY36" s="86"/>
      <c r="AZ36" s="86"/>
      <c r="BA36" s="86"/>
      <c r="BB36" s="86"/>
      <c r="BC36" s="86"/>
      <c r="BD36" s="86"/>
      <c r="BE36" s="86"/>
    </row>
    <row r="37" spans="2:57" ht="15" customHeight="1" x14ac:dyDescent="0.25">
      <c r="B37" s="190"/>
      <c r="C37" s="179"/>
      <c r="D37" s="191"/>
      <c r="E37" s="181" t="str">
        <f t="shared" si="8"/>
        <v/>
      </c>
      <c r="F37" s="179"/>
      <c r="G37" s="193"/>
      <c r="H37" s="182"/>
      <c r="I37" s="178"/>
      <c r="J37" s="179"/>
      <c r="K37" s="179"/>
      <c r="L37" s="183"/>
      <c r="M37" s="184" t="str">
        <f t="shared" si="9"/>
        <v/>
      </c>
      <c r="N37" s="185" t="str">
        <f t="shared" si="10"/>
        <v/>
      </c>
      <c r="O37" s="181" t="str">
        <f t="shared" si="11"/>
        <v/>
      </c>
      <c r="P37" s="186" t="str">
        <f t="shared" si="12"/>
        <v/>
      </c>
      <c r="S37" s="294" t="str">
        <f t="shared" si="13"/>
        <v>0</v>
      </c>
      <c r="AU37" s="85"/>
      <c r="AV37" s="85"/>
      <c r="AW37" s="85"/>
      <c r="AX37" s="85"/>
      <c r="AY37" s="86"/>
      <c r="AZ37" s="86"/>
      <c r="BA37" s="86"/>
      <c r="BB37" s="86"/>
      <c r="BC37" s="86"/>
      <c r="BD37" s="86"/>
      <c r="BE37" s="86"/>
    </row>
    <row r="38" spans="2:57" ht="15" customHeight="1" x14ac:dyDescent="0.25">
      <c r="B38" s="190"/>
      <c r="C38" s="179"/>
      <c r="D38" s="191"/>
      <c r="E38" s="181" t="str">
        <f t="shared" si="8"/>
        <v/>
      </c>
      <c r="F38" s="179"/>
      <c r="G38" s="193"/>
      <c r="H38" s="182"/>
      <c r="I38" s="178"/>
      <c r="J38" s="179"/>
      <c r="K38" s="179"/>
      <c r="L38" s="183"/>
      <c r="M38" s="184" t="str">
        <f t="shared" si="9"/>
        <v/>
      </c>
      <c r="N38" s="185" t="str">
        <f t="shared" si="10"/>
        <v/>
      </c>
      <c r="O38" s="181" t="str">
        <f t="shared" si="11"/>
        <v/>
      </c>
      <c r="P38" s="186" t="str">
        <f t="shared" si="12"/>
        <v/>
      </c>
      <c r="S38" s="294" t="str">
        <f t="shared" si="13"/>
        <v>0</v>
      </c>
      <c r="AU38" s="85"/>
      <c r="AV38" s="85"/>
      <c r="AW38" s="85"/>
      <c r="AX38" s="85"/>
      <c r="AY38" s="86"/>
      <c r="AZ38" s="86"/>
      <c r="BA38" s="86"/>
      <c r="BB38" s="86"/>
      <c r="BC38" s="86"/>
      <c r="BD38" s="86"/>
      <c r="BE38" s="86"/>
    </row>
    <row r="39" spans="2:57" ht="15" customHeight="1" x14ac:dyDescent="0.25">
      <c r="B39" s="190"/>
      <c r="C39" s="179"/>
      <c r="D39" s="205"/>
      <c r="E39" s="181" t="str">
        <f t="shared" si="8"/>
        <v/>
      </c>
      <c r="F39" s="179"/>
      <c r="G39" s="193"/>
      <c r="H39" s="182"/>
      <c r="I39" s="178"/>
      <c r="J39" s="179"/>
      <c r="K39" s="179"/>
      <c r="L39" s="183"/>
      <c r="M39" s="184" t="str">
        <f t="shared" si="9"/>
        <v/>
      </c>
      <c r="N39" s="185" t="str">
        <f t="shared" si="10"/>
        <v/>
      </c>
      <c r="O39" s="181" t="str">
        <f t="shared" si="11"/>
        <v/>
      </c>
      <c r="P39" s="186" t="str">
        <f t="shared" si="12"/>
        <v/>
      </c>
      <c r="S39" s="294" t="str">
        <f t="shared" si="13"/>
        <v>0</v>
      </c>
      <c r="AU39" s="85"/>
      <c r="AV39" s="85"/>
      <c r="AW39" s="85"/>
      <c r="AX39" s="85"/>
      <c r="AY39" s="86"/>
      <c r="AZ39" s="86"/>
      <c r="BA39" s="86"/>
      <c r="BB39" s="86"/>
      <c r="BC39" s="86"/>
      <c r="BD39" s="86"/>
      <c r="BE39" s="86"/>
    </row>
    <row r="40" spans="2:57" ht="15" customHeight="1" thickBot="1" x14ac:dyDescent="0.3">
      <c r="B40" s="190"/>
      <c r="C40" s="179"/>
      <c r="D40" s="206"/>
      <c r="E40" s="181" t="str">
        <f t="shared" si="8"/>
        <v/>
      </c>
      <c r="F40" s="179"/>
      <c r="G40" s="207"/>
      <c r="H40" s="182"/>
      <c r="I40" s="208"/>
      <c r="J40" s="209"/>
      <c r="K40" s="209"/>
      <c r="L40" s="210"/>
      <c r="M40" s="184" t="str">
        <f t="shared" si="9"/>
        <v/>
      </c>
      <c r="N40" s="185" t="str">
        <f t="shared" si="10"/>
        <v/>
      </c>
      <c r="O40" s="181" t="str">
        <f t="shared" si="11"/>
        <v/>
      </c>
      <c r="P40" s="186" t="str">
        <f t="shared" si="12"/>
        <v/>
      </c>
      <c r="S40" s="294" t="str">
        <f t="shared" si="13"/>
        <v>0</v>
      </c>
      <c r="AU40" s="85"/>
      <c r="AV40" s="85"/>
      <c r="AW40" s="85"/>
      <c r="AX40" s="85"/>
      <c r="AY40" s="86"/>
      <c r="AZ40" s="86"/>
      <c r="BA40" s="86"/>
      <c r="BB40" s="86"/>
      <c r="BC40" s="86"/>
      <c r="BD40" s="86"/>
      <c r="BE40" s="86"/>
    </row>
    <row r="41" spans="2:57" ht="15" customHeight="1" thickBot="1" x14ac:dyDescent="0.3">
      <c r="B41" s="311" t="s">
        <v>70</v>
      </c>
      <c r="C41" s="341"/>
      <c r="D41" s="341"/>
      <c r="E41" s="341"/>
      <c r="F41" s="342"/>
      <c r="G41" s="334">
        <f t="shared" ref="G41:G42" si="14">SUMIF($F30:$F40,"&lt;&gt;DFA",G30:G40)</f>
        <v>0</v>
      </c>
      <c r="H41" s="358" t="str">
        <f>CONCATENATE(TEXT(COUNTIFS(F30:F40,"&lt;&gt;DFA",H30:H40,"E*"),0),"E, ",TEXT(COUNTIFS(F30:F40,"&lt;&gt;DFA",H30:H40,"C"),0),"C, ",TEXT(COUNTIFS(F30:F40,"&lt;&gt;DFA",H30:H40,"V"),0),"V")</f>
        <v>0E, 0C, 0V</v>
      </c>
      <c r="I41" s="222">
        <f>SUMIF($F30:$F40,"&lt;&gt;DFA",I30:I40)</f>
        <v>0</v>
      </c>
      <c r="J41" s="223">
        <f t="shared" ref="J41:P41" si="15">SUMIF($F30:$F40,"&lt;&gt;DFA",J30:J40)</f>
        <v>0</v>
      </c>
      <c r="K41" s="223">
        <f t="shared" si="15"/>
        <v>0</v>
      </c>
      <c r="L41" s="224">
        <f t="shared" si="15"/>
        <v>0</v>
      </c>
      <c r="M41" s="225">
        <f t="shared" si="15"/>
        <v>0</v>
      </c>
      <c r="N41" s="223">
        <f t="shared" si="15"/>
        <v>0</v>
      </c>
      <c r="O41" s="223">
        <f t="shared" si="15"/>
        <v>0</v>
      </c>
      <c r="P41" s="224">
        <f t="shared" si="15"/>
        <v>0</v>
      </c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U41" s="85"/>
      <c r="AV41" s="88"/>
      <c r="AW41" s="88"/>
      <c r="AX41" s="88"/>
      <c r="AY41" s="86"/>
      <c r="AZ41" s="86"/>
      <c r="BA41" s="86"/>
      <c r="BB41" s="86"/>
      <c r="BC41" s="86"/>
      <c r="BD41" s="86"/>
      <c r="BE41" s="86"/>
    </row>
    <row r="42" spans="2:57" ht="15" customHeight="1" thickBot="1" x14ac:dyDescent="0.3">
      <c r="B42" s="312"/>
      <c r="C42" s="343"/>
      <c r="D42" s="343"/>
      <c r="E42" s="343"/>
      <c r="F42" s="344"/>
      <c r="G42" s="335">
        <f t="shared" si="14"/>
        <v>0</v>
      </c>
      <c r="H42" s="359"/>
      <c r="I42" s="345">
        <f>SUM(I41:L41)</f>
        <v>0</v>
      </c>
      <c r="J42" s="346"/>
      <c r="K42" s="346"/>
      <c r="L42" s="347"/>
      <c r="M42" s="351">
        <f>SUM(M41:N41)</f>
        <v>0</v>
      </c>
      <c r="N42" s="352"/>
      <c r="O42" s="345">
        <f>SUM(O41:P41)</f>
        <v>0</v>
      </c>
      <c r="P42" s="347"/>
      <c r="U42" s="91"/>
      <c r="AU42" s="85"/>
      <c r="AV42" s="85"/>
      <c r="AW42" s="85"/>
      <c r="AX42" s="85"/>
      <c r="AY42" s="86"/>
      <c r="AZ42" s="86"/>
      <c r="BA42" s="86"/>
      <c r="BB42" s="86"/>
      <c r="BC42" s="86"/>
      <c r="BD42" s="86"/>
      <c r="BE42" s="86"/>
    </row>
    <row r="43" spans="2:57" ht="15" customHeight="1" thickBot="1" x14ac:dyDescent="0.3">
      <c r="B43" s="311" t="s">
        <v>71</v>
      </c>
      <c r="C43" s="341"/>
      <c r="D43" s="341"/>
      <c r="E43" s="341"/>
      <c r="F43" s="342"/>
      <c r="G43" s="334">
        <f>G27+G41</f>
        <v>0</v>
      </c>
      <c r="H43" s="353" t="str">
        <f>CONCATENATE(TEXT(COUNTIFS(F16:F26,"&lt;&gt;DFA",H16:H26,"E*")+COUNTIFS(F30:F40,"&lt;&gt;DFA",H30:H40,"E*"),0),"E, ",TEXT(COUNTIFS(F16:F26,"&lt;&gt;DFA",H16:H26,"C")+COUNTIFS(F30:F40,"&lt;&gt;DFA",H30:H40,"C"),0),"C, ",TEXT(COUNTIFS(F16:F26,"&lt;&gt;DFA",H16:H26,"V")+COUNTIFS(F30:F40,"&lt;&gt;DFA",H30:H40,"V"),0),"V")</f>
        <v>0E, 0C, 0V</v>
      </c>
      <c r="I43" s="222">
        <f t="shared" ref="I43:P43" si="16">I27+I41</f>
        <v>0</v>
      </c>
      <c r="J43" s="222">
        <f t="shared" si="16"/>
        <v>0</v>
      </c>
      <c r="K43" s="222">
        <f t="shared" si="16"/>
        <v>0</v>
      </c>
      <c r="L43" s="227">
        <f t="shared" si="16"/>
        <v>0</v>
      </c>
      <c r="M43" s="228">
        <f t="shared" si="16"/>
        <v>0</v>
      </c>
      <c r="N43" s="226">
        <f t="shared" si="16"/>
        <v>0</v>
      </c>
      <c r="O43" s="222">
        <f t="shared" si="16"/>
        <v>0</v>
      </c>
      <c r="P43" s="224">
        <f t="shared" si="16"/>
        <v>0</v>
      </c>
      <c r="AU43" s="85"/>
      <c r="AV43" s="92"/>
      <c r="AW43" s="92"/>
      <c r="AX43" s="92"/>
      <c r="AY43" s="86"/>
      <c r="AZ43" s="86"/>
      <c r="BA43" s="86"/>
      <c r="BB43" s="86"/>
      <c r="BC43" s="86"/>
      <c r="BD43" s="86"/>
      <c r="BE43" s="86"/>
    </row>
    <row r="44" spans="2:57" ht="15" customHeight="1" thickBot="1" x14ac:dyDescent="0.3">
      <c r="B44" s="312"/>
      <c r="C44" s="343"/>
      <c r="D44" s="343"/>
      <c r="E44" s="343"/>
      <c r="F44" s="344"/>
      <c r="G44" s="335"/>
      <c r="H44" s="354"/>
      <c r="I44" s="312">
        <f>I28+I42</f>
        <v>0</v>
      </c>
      <c r="J44" s="343"/>
      <c r="K44" s="343"/>
      <c r="L44" s="344"/>
      <c r="M44" s="349">
        <f>SUM(M42,M28)</f>
        <v>0</v>
      </c>
      <c r="N44" s="350"/>
      <c r="O44" s="312">
        <f>O28+O42</f>
        <v>0</v>
      </c>
      <c r="P44" s="344"/>
      <c r="AY44" s="86"/>
      <c r="AZ44" s="86"/>
      <c r="BA44" s="86"/>
      <c r="BB44" s="86"/>
      <c r="BC44" s="86"/>
      <c r="BD44" s="86"/>
      <c r="BE44" s="86"/>
    </row>
    <row r="45" spans="2:57" ht="15" customHeight="1" x14ac:dyDescent="0.25">
      <c r="H45" s="93"/>
      <c r="AY45" s="86"/>
      <c r="AZ45" s="86"/>
      <c r="BA45" s="86"/>
      <c r="BB45" s="86"/>
      <c r="BC45" s="86"/>
      <c r="BD45" s="86"/>
      <c r="BE45" s="86"/>
    </row>
    <row r="46" spans="2:57" ht="15" customHeight="1" thickBot="1" x14ac:dyDescent="0.3">
      <c r="H46" s="94" t="s">
        <v>9</v>
      </c>
      <c r="I46" s="25" t="s">
        <v>27</v>
      </c>
      <c r="J46" s="25"/>
      <c r="K46" s="25"/>
      <c r="L46" s="25"/>
      <c r="M46" s="25"/>
      <c r="N46" s="25"/>
      <c r="AY46" s="86"/>
      <c r="AZ46" s="86"/>
      <c r="BA46" s="86"/>
      <c r="BB46" s="86"/>
      <c r="BC46" s="86"/>
      <c r="BD46" s="86"/>
      <c r="BE46" s="86"/>
    </row>
    <row r="47" spans="2:57" ht="15" customHeight="1" x14ac:dyDescent="0.25">
      <c r="B47" s="332" t="s">
        <v>0</v>
      </c>
      <c r="C47" s="336" t="s">
        <v>170</v>
      </c>
      <c r="D47" s="336" t="s">
        <v>26</v>
      </c>
      <c r="E47" s="339" t="s">
        <v>3</v>
      </c>
      <c r="H47" s="94" t="s">
        <v>4</v>
      </c>
      <c r="I47" s="25" t="s">
        <v>28</v>
      </c>
      <c r="J47" s="25"/>
      <c r="K47" s="25"/>
      <c r="L47" s="25"/>
      <c r="M47" s="25"/>
      <c r="N47" s="25"/>
      <c r="AY47" s="86"/>
      <c r="AZ47" s="86"/>
      <c r="BA47" s="86"/>
      <c r="BB47" s="86"/>
      <c r="BC47" s="86"/>
      <c r="BD47" s="86"/>
      <c r="BE47" s="86"/>
    </row>
    <row r="48" spans="2:57" ht="15" customHeight="1" thickBot="1" x14ac:dyDescent="0.3">
      <c r="B48" s="333"/>
      <c r="C48" s="337"/>
      <c r="D48" s="337"/>
      <c r="E48" s="340"/>
      <c r="H48" s="94" t="s">
        <v>5</v>
      </c>
      <c r="I48" s="25" t="s">
        <v>29</v>
      </c>
      <c r="J48" s="25"/>
      <c r="K48" s="25"/>
      <c r="L48" s="25"/>
      <c r="M48" s="25"/>
      <c r="N48" s="25"/>
      <c r="AY48" s="86"/>
      <c r="AZ48" s="86"/>
      <c r="BA48" s="86"/>
      <c r="BB48" s="86"/>
      <c r="BC48" s="86"/>
      <c r="BD48" s="86"/>
      <c r="BE48" s="86"/>
    </row>
    <row r="49" spans="2:57" ht="15" customHeight="1" x14ac:dyDescent="0.25">
      <c r="B49" s="211" t="e" cm="1" vm="1">
        <f t="array" ref="B49">_xlfn.SEQUENCE(COUNTA(D49:D50))</f>
        <v>#VALUE!</v>
      </c>
      <c r="C49" s="360" t="s">
        <v>183</v>
      </c>
      <c r="D49" s="213"/>
      <c r="E49" s="214" t="str">
        <f>IF(_xlfn.XLOOKUP($C$49,D$16:D$40,E$16:E$40,"",0)&lt;&gt;"",_xlfn.CONCAT(_xlfn.XLOOKUP($C$49,D$16:D$40,E$16:E$40,"",0),1),"")</f>
        <v/>
      </c>
      <c r="H49" s="94" t="s">
        <v>6</v>
      </c>
      <c r="I49" s="25" t="s">
        <v>30</v>
      </c>
      <c r="J49" s="25"/>
      <c r="K49" s="25"/>
      <c r="L49" s="25"/>
      <c r="M49" s="25"/>
      <c r="N49" s="25"/>
      <c r="AY49" s="86"/>
      <c r="AZ49" s="86"/>
      <c r="BA49" s="86"/>
      <c r="BB49" s="86"/>
      <c r="BC49" s="86"/>
      <c r="BD49" s="86"/>
      <c r="BE49" s="86"/>
    </row>
    <row r="50" spans="2:57" ht="15" customHeight="1" thickBot="1" x14ac:dyDescent="0.3">
      <c r="B50" s="208"/>
      <c r="C50" s="361"/>
      <c r="D50" s="216"/>
      <c r="E50" s="210" t="str">
        <f>IF(_xlfn.XLOOKUP($C$49,D$16:D$40,E$16:E$40,"",0)&lt;&gt;"",_xlfn.CONCAT(_xlfn.XLOOKUP($C$49,D$16:D$40,E$16:E$40,"",0),2),"")</f>
        <v/>
      </c>
      <c r="H50" s="94" t="s">
        <v>7</v>
      </c>
      <c r="I50" s="25" t="s">
        <v>31</v>
      </c>
      <c r="J50" s="25"/>
      <c r="K50" s="25"/>
      <c r="L50" s="25"/>
      <c r="M50" s="25"/>
      <c r="N50" s="25"/>
    </row>
    <row r="51" spans="2:57" ht="15" customHeight="1" x14ac:dyDescent="0.25">
      <c r="B51" s="211" t="e" cm="1" vm="1">
        <f t="array" ref="B51">_xlfn.SEQUENCE(COUNTA(D51:D52))</f>
        <v>#VALUE!</v>
      </c>
      <c r="C51" s="360" t="s">
        <v>184</v>
      </c>
      <c r="D51" s="213"/>
      <c r="E51" s="214" t="str">
        <f>IF(_xlfn.XLOOKUP($C$51,D$16:D$40,E$16:E$40,"",0)&lt;&gt;"",_xlfn.CONCAT(_xlfn.XLOOKUP($C$51,D$16:D$40,E$16:E$40,"",0),1),"")</f>
        <v/>
      </c>
      <c r="H51" s="94" t="s">
        <v>12</v>
      </c>
      <c r="I51" s="25" t="s">
        <v>32</v>
      </c>
      <c r="J51" s="25"/>
      <c r="K51" s="25"/>
      <c r="L51" s="25"/>
      <c r="M51" s="25"/>
      <c r="N51" s="25"/>
    </row>
    <row r="52" spans="2:57" ht="15" customHeight="1" thickBot="1" x14ac:dyDescent="0.3">
      <c r="B52" s="208"/>
      <c r="C52" s="361"/>
      <c r="D52" s="216"/>
      <c r="E52" s="210" t="str">
        <f>IF(_xlfn.XLOOKUP($C$51,D$16:D$40,E$16:E$40,"",0)&lt;&gt;"",_xlfn.CONCAT(_xlfn.XLOOKUP($C$51,D$16:D$40,E$16:E$40,"",0),2),"")</f>
        <v/>
      </c>
      <c r="H52" s="94" t="s">
        <v>13</v>
      </c>
      <c r="I52" s="25" t="s">
        <v>33</v>
      </c>
      <c r="J52" s="25"/>
      <c r="K52" s="25"/>
      <c r="L52" s="25"/>
      <c r="M52" s="25"/>
      <c r="N52" s="25"/>
    </row>
    <row r="53" spans="2:57" ht="15" customHeight="1" x14ac:dyDescent="0.25">
      <c r="B53" s="211" t="e" cm="1" vm="1">
        <f t="array" ref="B53">_xlfn.SEQUENCE(COUNTA(D53:D54))</f>
        <v>#VALUE!</v>
      </c>
      <c r="C53" s="360" t="s">
        <v>185</v>
      </c>
      <c r="D53" s="213"/>
      <c r="E53" s="214" t="str">
        <f>IF(_xlfn.XLOOKUP($C$53,D$16:D$40,E$16:E$40,"",0)&lt;&gt;"",_xlfn.CONCAT(_xlfn.XLOOKUP($C$53,D$16:D$40,E$16:E$40,"",0),1),"")</f>
        <v/>
      </c>
      <c r="H53" s="94" t="s">
        <v>10</v>
      </c>
      <c r="I53" s="25" t="s">
        <v>34</v>
      </c>
      <c r="J53" s="25"/>
      <c r="K53" s="25"/>
      <c r="L53" s="25"/>
      <c r="M53" s="25"/>
      <c r="N53" s="25"/>
    </row>
    <row r="54" spans="2:57" ht="15" customHeight="1" thickBot="1" x14ac:dyDescent="0.3">
      <c r="B54" s="208"/>
      <c r="C54" s="361"/>
      <c r="D54" s="216"/>
      <c r="E54" s="210" t="str">
        <f>IF(_xlfn.XLOOKUP($C$53,D$16:D$40,E$16:E$40,"",0)&lt;&gt;"",_xlfn.CONCAT(_xlfn.XLOOKUP($C$53,D$16:D$40,E$16:E$40,"",0),2),"")</f>
        <v/>
      </c>
      <c r="H54" s="94" t="s">
        <v>11</v>
      </c>
      <c r="I54" s="25" t="s">
        <v>35</v>
      </c>
      <c r="J54" s="25"/>
      <c r="K54" s="25"/>
      <c r="L54" s="25"/>
      <c r="M54" s="25"/>
      <c r="N54" s="25"/>
    </row>
    <row r="55" spans="2:57" ht="15" customHeight="1" x14ac:dyDescent="0.25">
      <c r="B55" s="211" t="e" cm="1" vm="1">
        <f t="array" ref="B55">_xlfn.SEQUENCE(COUNTA(D55:D56))</f>
        <v>#VALUE!</v>
      </c>
      <c r="C55" s="360" t="s">
        <v>186</v>
      </c>
      <c r="D55" s="213"/>
      <c r="E55" s="214" t="str">
        <f>IF(_xlfn.XLOOKUP($C$55,D$16:D$40,E$16:E$40,"",0)&lt;&gt;"",_xlfn.CONCAT(_xlfn.XLOOKUP($C$55,D$16:D$40,E$16:E$40,"",0),1),"")</f>
        <v/>
      </c>
      <c r="H55" s="94"/>
      <c r="I55" s="25"/>
      <c r="J55" s="25"/>
      <c r="K55" s="25"/>
      <c r="L55" s="25"/>
      <c r="M55" s="25"/>
      <c r="N55" s="25"/>
    </row>
    <row r="56" spans="2:57" ht="15" customHeight="1" thickBot="1" x14ac:dyDescent="0.3">
      <c r="B56" s="208"/>
      <c r="C56" s="361"/>
      <c r="D56" s="216"/>
      <c r="E56" s="210" t="str">
        <f>IF(_xlfn.XLOOKUP($C$55,D$16:D$40,E$16:E$40,"",0)&lt;&gt;"",_xlfn.CONCAT(_xlfn.XLOOKUP($C$55,D$16:D$40,E$16:E$40,"",0),2),"")</f>
        <v/>
      </c>
      <c r="H56" s="7"/>
      <c r="J56" s="25"/>
      <c r="K56" s="25"/>
      <c r="L56" s="25"/>
      <c r="M56" s="25"/>
      <c r="N56" s="25"/>
    </row>
    <row r="57" spans="2:57" ht="15" customHeight="1" x14ac:dyDescent="0.25">
      <c r="B57" s="211" t="e" cm="1" vm="1">
        <f t="array" ref="B57">_xlfn.SEQUENCE(COUNTA(D57:D58))</f>
        <v>#VALUE!</v>
      </c>
      <c r="C57" s="360" t="s">
        <v>187</v>
      </c>
      <c r="D57" s="213"/>
      <c r="E57" s="214" t="str">
        <f>IF(_xlfn.XLOOKUP($C$57,D$16:D$40,E$16:E$40,"",0)&lt;&gt;"",_xlfn.CONCAT(_xlfn.XLOOKUP($C$57,D$16:D$40,E$16:E$40,"",0),1),"")</f>
        <v/>
      </c>
      <c r="H57" s="94" t="s">
        <v>21</v>
      </c>
      <c r="I57" s="25" t="s">
        <v>36</v>
      </c>
      <c r="J57" s="25"/>
      <c r="K57" s="25"/>
      <c r="L57" s="25"/>
      <c r="M57" s="25"/>
      <c r="N57" s="25"/>
    </row>
    <row r="58" spans="2:57" ht="15" customHeight="1" thickBot="1" x14ac:dyDescent="0.3">
      <c r="B58" s="208"/>
      <c r="C58" s="361"/>
      <c r="D58" s="216"/>
      <c r="E58" s="210" t="str">
        <f>IF(_xlfn.XLOOKUP($C$57,D$16:D$40,E$16:E$40,"",0)&lt;&gt;"",_xlfn.CONCAT(_xlfn.XLOOKUP($C$57,D$16:D$40,E$16:E$40,"",0),2),"")</f>
        <v/>
      </c>
      <c r="H58" s="94" t="s">
        <v>23</v>
      </c>
      <c r="I58" s="25" t="s">
        <v>167</v>
      </c>
      <c r="J58" s="25"/>
      <c r="K58" s="25"/>
      <c r="L58" s="25"/>
      <c r="M58" s="25"/>
      <c r="N58" s="25"/>
    </row>
    <row r="59" spans="2:57" ht="15" customHeight="1" x14ac:dyDescent="0.25">
      <c r="B59" s="211" t="e" cm="1" vm="1">
        <f t="array" ref="B59">_xlfn.SEQUENCE(COUNTA(D59:D60))</f>
        <v>#VALUE!</v>
      </c>
      <c r="C59" s="360" t="s">
        <v>188</v>
      </c>
      <c r="D59" s="213"/>
      <c r="E59" s="214" t="str">
        <f>IF(_xlfn.XLOOKUP($C$59,D$16:D$40,E$16:E$40,"",0)&lt;&gt;"",_xlfn.CONCAT(_xlfn.XLOOKUP($C$59,D$16:D$40,E$16:E$40,"",0),1),"")</f>
        <v/>
      </c>
      <c r="H59" s="94" t="s">
        <v>22</v>
      </c>
      <c r="I59" s="25" t="s">
        <v>37</v>
      </c>
      <c r="J59" s="25"/>
      <c r="K59" s="25"/>
      <c r="L59" s="25"/>
      <c r="M59" s="25"/>
      <c r="N59" s="25"/>
    </row>
    <row r="60" spans="2:57" ht="15" customHeight="1" thickBot="1" x14ac:dyDescent="0.3">
      <c r="B60" s="208"/>
      <c r="C60" s="361"/>
      <c r="D60" s="216"/>
      <c r="E60" s="210" t="str">
        <f>IF(_xlfn.XLOOKUP($C$59,D$16:D$40,E$16:E$40,"",0)&lt;&gt;"",_xlfn.CONCAT(_xlfn.XLOOKUP($C$59,D$16:D$40,E$16:E$40,"",0),2),"")</f>
        <v/>
      </c>
      <c r="H60" s="94"/>
      <c r="I60" s="25"/>
      <c r="J60" s="25"/>
      <c r="K60" s="25"/>
      <c r="L60" s="25"/>
      <c r="M60" s="25"/>
      <c r="N60" s="25"/>
    </row>
    <row r="61" spans="2:57" ht="15" customHeight="1" x14ac:dyDescent="0.25">
      <c r="C61" s="331"/>
      <c r="D61" s="95"/>
      <c r="E61" s="96"/>
      <c r="H61" s="7"/>
      <c r="I61" s="25"/>
      <c r="J61" s="25"/>
      <c r="K61" s="25"/>
      <c r="L61" s="25"/>
      <c r="M61" s="25"/>
      <c r="N61" s="25"/>
    </row>
    <row r="62" spans="2:57" ht="15" customHeight="1" x14ac:dyDescent="0.25">
      <c r="C62" s="331"/>
      <c r="D62" s="95"/>
      <c r="E62" s="96"/>
      <c r="H62" s="94" t="s">
        <v>168</v>
      </c>
      <c r="I62" s="25" t="s">
        <v>169</v>
      </c>
      <c r="J62" s="25"/>
      <c r="K62" s="25"/>
      <c r="L62" s="25"/>
      <c r="M62" s="25"/>
      <c r="N62" s="25"/>
    </row>
    <row r="63" spans="2:57" ht="15" customHeight="1" x14ac:dyDescent="0.25">
      <c r="C63" s="331"/>
      <c r="D63" s="95"/>
      <c r="E63" s="96"/>
      <c r="H63" s="94" t="s">
        <v>170</v>
      </c>
      <c r="I63" s="25" t="s">
        <v>38</v>
      </c>
      <c r="J63" s="25"/>
      <c r="K63" s="25"/>
      <c r="L63" s="25"/>
      <c r="M63" s="25"/>
      <c r="N63" s="25"/>
    </row>
    <row r="64" spans="2:57" ht="15" customHeight="1" x14ac:dyDescent="0.25">
      <c r="C64" s="331"/>
      <c r="D64" s="95"/>
      <c r="E64" s="96"/>
      <c r="H64" s="94" t="s">
        <v>171</v>
      </c>
      <c r="I64" s="25" t="s">
        <v>172</v>
      </c>
    </row>
    <row r="65" spans="1:57" s="66" customFormat="1" ht="15" customHeight="1" x14ac:dyDescent="0.25">
      <c r="A65" s="64"/>
      <c r="B65" s="35"/>
      <c r="C65" s="331"/>
      <c r="D65" s="95"/>
      <c r="E65" s="96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</row>
    <row r="66" spans="1:57" s="66" customFormat="1" ht="15" customHeight="1" x14ac:dyDescent="0.25">
      <c r="A66" s="64"/>
      <c r="B66" s="35"/>
      <c r="C66" s="331"/>
      <c r="D66" s="95"/>
      <c r="E66" s="96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</row>
    <row r="67" spans="1:57" s="66" customFormat="1" ht="15" customHeight="1" x14ac:dyDescent="0.25">
      <c r="A67" s="64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</row>
    <row r="68" spans="1:57" s="220" customFormat="1" ht="15" customHeight="1" x14ac:dyDescent="0.25">
      <c r="A68" s="219"/>
      <c r="B68" s="142"/>
      <c r="C68" s="11"/>
      <c r="D68" s="229" t="str">
        <f>Pagina1!$B$47</f>
        <v>DECAN,</v>
      </c>
      <c r="E68" s="230"/>
      <c r="F68" s="11"/>
      <c r="G68" s="11"/>
      <c r="H68" s="11"/>
      <c r="I68" s="11"/>
      <c r="J68" s="41"/>
      <c r="K68" s="41"/>
      <c r="L68" s="229" t="str">
        <f>Pagina1!$I$47</f>
        <v>DIRECTOR DEPARTAMENT,</v>
      </c>
      <c r="M68" s="11"/>
      <c r="N68" s="229"/>
      <c r="O68" s="229"/>
      <c r="P68" s="229"/>
      <c r="Q68" s="4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</row>
    <row r="69" spans="1:57" s="220" customFormat="1" ht="15" customHeight="1" x14ac:dyDescent="0.3">
      <c r="A69" s="219"/>
      <c r="B69" s="11"/>
      <c r="C69" s="11"/>
      <c r="D69" s="231"/>
      <c r="E69" s="145"/>
      <c r="F69" s="145"/>
      <c r="G69" s="145"/>
      <c r="H69" s="232"/>
      <c r="I69" s="233"/>
      <c r="J69" s="145"/>
      <c r="K69" s="146"/>
      <c r="L69" s="146"/>
      <c r="M69" s="146"/>
      <c r="N69" s="146"/>
      <c r="O69" s="146"/>
      <c r="P69" s="234"/>
      <c r="Q69" s="1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</row>
    <row r="70" spans="1:57" s="220" customFormat="1" ht="15" customHeight="1" x14ac:dyDescent="0.25">
      <c r="A70" s="219"/>
      <c r="B70" s="142"/>
      <c r="C70" s="142"/>
      <c r="D70" s="11">
        <f>Pagina1!$A$49</f>
        <v>0</v>
      </c>
      <c r="E70" s="230"/>
      <c r="F70" s="11"/>
      <c r="G70" s="11"/>
      <c r="H70" s="11"/>
      <c r="I70" s="41"/>
      <c r="J70" s="41"/>
      <c r="K70" s="41"/>
      <c r="L70" s="11">
        <f>Pagina1!$J$49</f>
        <v>0</v>
      </c>
      <c r="M70" s="41"/>
      <c r="N70" s="41"/>
      <c r="O70" s="41"/>
      <c r="P70" s="41"/>
      <c r="Q70" s="4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</row>
    <row r="71" spans="1:57" s="66" customFormat="1" x14ac:dyDescent="0.25">
      <c r="A71" s="64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</row>
    <row r="72" spans="1:57" s="66" customFormat="1" x14ac:dyDescent="0.25">
      <c r="A72" s="64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</row>
    <row r="73" spans="1:57" s="66" customFormat="1" x14ac:dyDescent="0.25">
      <c r="A73" s="64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</row>
    <row r="74" spans="1:57" s="66" customFormat="1" x14ac:dyDescent="0.25">
      <c r="A74" s="64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</row>
    <row r="75" spans="1:57" s="66" customFormat="1" x14ac:dyDescent="0.25">
      <c r="A75" s="64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</row>
    <row r="76" spans="1:57" s="66" customFormat="1" x14ac:dyDescent="0.25">
      <c r="A76" s="64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</row>
    <row r="77" spans="1:57" s="66" customFormat="1" x14ac:dyDescent="0.25">
      <c r="A77" s="64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</row>
    <row r="78" spans="1:57" s="66" customFormat="1" x14ac:dyDescent="0.25">
      <c r="A78" s="64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</row>
    <row r="79" spans="1:57" s="66" customFormat="1" x14ac:dyDescent="0.25">
      <c r="A79" s="64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</row>
    <row r="80" spans="1:57" s="66" customFormat="1" x14ac:dyDescent="0.25">
      <c r="A80" s="64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</row>
    <row r="81" spans="1:57" s="66" customFormat="1" x14ac:dyDescent="0.25">
      <c r="A81" s="64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</row>
    <row r="82" spans="1:57" s="66" customFormat="1" x14ac:dyDescent="0.25">
      <c r="A82" s="64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</row>
    <row r="83" spans="1:57" s="66" customFormat="1" x14ac:dyDescent="0.25">
      <c r="A83" s="64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</row>
    <row r="84" spans="1:57" s="66" customFormat="1" x14ac:dyDescent="0.25">
      <c r="A84" s="64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</row>
    <row r="85" spans="1:57" s="66" customFormat="1" x14ac:dyDescent="0.25">
      <c r="A85" s="64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</row>
    <row r="86" spans="1:57" s="66" customFormat="1" x14ac:dyDescent="0.25">
      <c r="A86" s="64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</row>
    <row r="87" spans="1:57" s="66" customFormat="1" x14ac:dyDescent="0.25">
      <c r="A87" s="64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</row>
    <row r="88" spans="1:57" s="66" customFormat="1" x14ac:dyDescent="0.25">
      <c r="A88" s="64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</row>
    <row r="89" spans="1:57" s="66" customFormat="1" x14ac:dyDescent="0.25">
      <c r="A89" s="64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</row>
    <row r="90" spans="1:57" s="66" customFormat="1" x14ac:dyDescent="0.25">
      <c r="A90" s="64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</row>
    <row r="91" spans="1:57" s="66" customFormat="1" x14ac:dyDescent="0.25">
      <c r="A91" s="64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</row>
    <row r="92" spans="1:57" s="66" customFormat="1" x14ac:dyDescent="0.25">
      <c r="A92" s="64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</row>
    <row r="93" spans="1:57" s="66" customFormat="1" x14ac:dyDescent="0.25">
      <c r="A93" s="64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</row>
    <row r="94" spans="1:57" s="66" customFormat="1" x14ac:dyDescent="0.25">
      <c r="A94" s="64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</row>
    <row r="95" spans="1:57" s="66" customFormat="1" x14ac:dyDescent="0.25">
      <c r="A95" s="64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</row>
    <row r="96" spans="1:57" s="66" customFormat="1" x14ac:dyDescent="0.25">
      <c r="A96" s="64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</row>
    <row r="97" spans="1:57" s="66" customFormat="1" x14ac:dyDescent="0.25">
      <c r="A97" s="64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</row>
    <row r="98" spans="1:57" s="66" customFormat="1" x14ac:dyDescent="0.25">
      <c r="A98" s="64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</row>
    <row r="99" spans="1:57" s="66" customFormat="1" x14ac:dyDescent="0.25">
      <c r="A99" s="64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</row>
    <row r="100" spans="1:57" s="66" customFormat="1" x14ac:dyDescent="0.25">
      <c r="A100" s="64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</row>
    <row r="101" spans="1:57" s="66" customFormat="1" x14ac:dyDescent="0.25">
      <c r="A101" s="64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</row>
    <row r="102" spans="1:57" s="66" customFormat="1" x14ac:dyDescent="0.25">
      <c r="A102" s="64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</row>
    <row r="103" spans="1:57" s="66" customFormat="1" x14ac:dyDescent="0.25">
      <c r="A103" s="64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</row>
    <row r="104" spans="1:57" s="66" customFormat="1" x14ac:dyDescent="0.25">
      <c r="A104" s="64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</row>
    <row r="105" spans="1:57" s="66" customFormat="1" x14ac:dyDescent="0.25">
      <c r="A105" s="64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</row>
    <row r="106" spans="1:57" s="66" customFormat="1" x14ac:dyDescent="0.25">
      <c r="A106" s="64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</row>
    <row r="107" spans="1:57" s="66" customFormat="1" x14ac:dyDescent="0.25">
      <c r="A107" s="64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</row>
    <row r="108" spans="1:57" s="66" customFormat="1" x14ac:dyDescent="0.25">
      <c r="A108" s="64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</row>
    <row r="109" spans="1:57" s="66" customFormat="1" x14ac:dyDescent="0.25">
      <c r="A109" s="64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</row>
    <row r="110" spans="1:57" s="66" customFormat="1" x14ac:dyDescent="0.25">
      <c r="A110" s="64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</row>
    <row r="111" spans="1:57" s="66" customFormat="1" x14ac:dyDescent="0.25">
      <c r="A111" s="64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</row>
    <row r="112" spans="1:57" s="66" customFormat="1" x14ac:dyDescent="0.25">
      <c r="A112" s="64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</row>
    <row r="113" spans="1:57" s="66" customFormat="1" x14ac:dyDescent="0.25">
      <c r="A113" s="64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</row>
    <row r="114" spans="1:57" s="66" customFormat="1" x14ac:dyDescent="0.25">
      <c r="A114" s="64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</row>
    <row r="115" spans="1:57" s="66" customFormat="1" x14ac:dyDescent="0.25">
      <c r="A115" s="64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</row>
    <row r="116" spans="1:57" s="66" customFormat="1" x14ac:dyDescent="0.25">
      <c r="A116" s="64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</row>
    <row r="117" spans="1:57" s="66" customFormat="1" x14ac:dyDescent="0.25">
      <c r="A117" s="64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</row>
    <row r="118" spans="1:57" s="66" customFormat="1" x14ac:dyDescent="0.25">
      <c r="A118" s="64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</row>
    <row r="119" spans="1:57" s="66" customFormat="1" x14ac:dyDescent="0.25">
      <c r="A119" s="64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</row>
    <row r="120" spans="1:57" s="66" customFormat="1" x14ac:dyDescent="0.25">
      <c r="A120" s="64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</row>
    <row r="121" spans="1:57" s="66" customFormat="1" x14ac:dyDescent="0.25">
      <c r="A121" s="64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AU121" s="67"/>
      <c r="AV121" s="67"/>
      <c r="AW121" s="67"/>
      <c r="AX121" s="67"/>
      <c r="AY121" s="67"/>
      <c r="AZ121" s="67"/>
      <c r="BA121" s="67"/>
      <c r="BB121" s="67"/>
      <c r="BC121" s="67"/>
      <c r="BD121" s="67"/>
      <c r="BE121" s="67"/>
    </row>
    <row r="122" spans="1:57" s="66" customFormat="1" x14ac:dyDescent="0.25">
      <c r="A122" s="64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</row>
    <row r="123" spans="1:57" s="66" customFormat="1" x14ac:dyDescent="0.25">
      <c r="A123" s="64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</row>
    <row r="124" spans="1:57" s="66" customFormat="1" x14ac:dyDescent="0.25">
      <c r="A124" s="64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</row>
    <row r="125" spans="1:57" s="66" customFormat="1" x14ac:dyDescent="0.25">
      <c r="A125" s="64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</row>
    <row r="126" spans="1:57" s="66" customFormat="1" x14ac:dyDescent="0.25">
      <c r="A126" s="64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AU126" s="67"/>
      <c r="AV126" s="67"/>
      <c r="AW126" s="67"/>
      <c r="AX126" s="67"/>
      <c r="AY126" s="67"/>
      <c r="AZ126" s="67"/>
      <c r="BA126" s="67"/>
      <c r="BB126" s="67"/>
      <c r="BC126" s="67"/>
      <c r="BD126" s="67"/>
      <c r="BE126" s="67"/>
    </row>
    <row r="127" spans="1:57" s="66" customFormat="1" x14ac:dyDescent="0.25">
      <c r="A127" s="64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</row>
    <row r="128" spans="1:57" s="66" customFormat="1" x14ac:dyDescent="0.25">
      <c r="A128" s="64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</row>
    <row r="129" spans="1:57" s="66" customFormat="1" x14ac:dyDescent="0.25">
      <c r="A129" s="64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</row>
    <row r="130" spans="1:57" s="66" customFormat="1" x14ac:dyDescent="0.25">
      <c r="A130" s="64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</row>
    <row r="131" spans="1:57" s="66" customFormat="1" x14ac:dyDescent="0.25">
      <c r="A131" s="64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</row>
    <row r="132" spans="1:57" s="66" customFormat="1" x14ac:dyDescent="0.25">
      <c r="A132" s="64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</row>
    <row r="133" spans="1:57" s="66" customFormat="1" x14ac:dyDescent="0.25">
      <c r="A133" s="64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</row>
    <row r="134" spans="1:57" s="66" customFormat="1" x14ac:dyDescent="0.25">
      <c r="A134" s="64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</row>
    <row r="135" spans="1:57" s="66" customFormat="1" x14ac:dyDescent="0.25">
      <c r="A135" s="64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</row>
    <row r="136" spans="1:57" s="66" customFormat="1" x14ac:dyDescent="0.25">
      <c r="A136" s="64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</row>
    <row r="137" spans="1:57" s="66" customFormat="1" x14ac:dyDescent="0.25">
      <c r="A137" s="64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</row>
    <row r="138" spans="1:57" s="66" customFormat="1" x14ac:dyDescent="0.25">
      <c r="A138" s="64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</row>
    <row r="139" spans="1:57" s="66" customFormat="1" x14ac:dyDescent="0.25">
      <c r="A139" s="64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</row>
    <row r="140" spans="1:57" s="66" customFormat="1" x14ac:dyDescent="0.25">
      <c r="A140" s="64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</row>
    <row r="141" spans="1:57" s="66" customFormat="1" x14ac:dyDescent="0.25">
      <c r="A141" s="64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</row>
    <row r="142" spans="1:57" s="66" customFormat="1" x14ac:dyDescent="0.25">
      <c r="A142" s="64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</row>
    <row r="143" spans="1:57" s="66" customFormat="1" x14ac:dyDescent="0.25">
      <c r="A143" s="64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</row>
    <row r="144" spans="1:57" s="66" customFormat="1" x14ac:dyDescent="0.25">
      <c r="A144" s="64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AU144" s="67"/>
      <c r="AV144" s="67"/>
      <c r="AW144" s="67"/>
      <c r="AX144" s="67"/>
      <c r="AY144" s="67"/>
      <c r="AZ144" s="67"/>
      <c r="BA144" s="67"/>
      <c r="BB144" s="67"/>
      <c r="BC144" s="67"/>
      <c r="BD144" s="67"/>
      <c r="BE144" s="67"/>
    </row>
    <row r="145" spans="1:57" s="66" customFormat="1" x14ac:dyDescent="0.25">
      <c r="A145" s="64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</row>
    <row r="146" spans="1:57" s="66" customFormat="1" x14ac:dyDescent="0.25">
      <c r="A146" s="64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</row>
    <row r="147" spans="1:57" s="66" customFormat="1" x14ac:dyDescent="0.25">
      <c r="A147" s="64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AU147" s="67"/>
      <c r="AV147" s="67"/>
      <c r="AW147" s="67"/>
      <c r="AX147" s="67"/>
      <c r="AY147" s="67"/>
      <c r="AZ147" s="67"/>
      <c r="BA147" s="67"/>
      <c r="BB147" s="67"/>
      <c r="BC147" s="67"/>
      <c r="BD147" s="67"/>
      <c r="BE147" s="67"/>
    </row>
    <row r="148" spans="1:57" s="66" customFormat="1" x14ac:dyDescent="0.25">
      <c r="A148" s="64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</row>
    <row r="149" spans="1:57" s="66" customFormat="1" x14ac:dyDescent="0.25">
      <c r="A149" s="64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</row>
    <row r="150" spans="1:57" s="66" customFormat="1" x14ac:dyDescent="0.25">
      <c r="A150" s="64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</row>
    <row r="151" spans="1:57" s="66" customFormat="1" x14ac:dyDescent="0.25">
      <c r="A151" s="6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</row>
    <row r="152" spans="1:57" s="66" customFormat="1" x14ac:dyDescent="0.25">
      <c r="A152" s="64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</row>
    <row r="153" spans="1:57" s="66" customFormat="1" x14ac:dyDescent="0.25">
      <c r="A153" s="64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</row>
    <row r="154" spans="1:57" s="66" customFormat="1" x14ac:dyDescent="0.25">
      <c r="A154" s="64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</row>
    <row r="155" spans="1:57" s="66" customFormat="1" x14ac:dyDescent="0.25">
      <c r="A155" s="64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</row>
    <row r="156" spans="1:57" s="66" customFormat="1" x14ac:dyDescent="0.25">
      <c r="A156" s="64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</row>
    <row r="157" spans="1:57" s="66" customFormat="1" x14ac:dyDescent="0.25">
      <c r="A157" s="64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</row>
    <row r="158" spans="1:57" s="66" customFormat="1" x14ac:dyDescent="0.25">
      <c r="A158" s="64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</row>
    <row r="159" spans="1:57" s="66" customFormat="1" x14ac:dyDescent="0.25">
      <c r="A159" s="64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AU159" s="67"/>
      <c r="AV159" s="67"/>
      <c r="AW159" s="67"/>
      <c r="AX159" s="67"/>
      <c r="AY159" s="67"/>
      <c r="AZ159" s="67"/>
      <c r="BA159" s="67"/>
      <c r="BB159" s="67"/>
      <c r="BC159" s="67"/>
      <c r="BD159" s="67"/>
      <c r="BE159" s="67"/>
    </row>
    <row r="160" spans="1:57" s="66" customFormat="1" x14ac:dyDescent="0.25">
      <c r="A160" s="64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</row>
    <row r="161" spans="1:57" s="66" customFormat="1" x14ac:dyDescent="0.25">
      <c r="A161" s="64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</row>
    <row r="162" spans="1:57" s="66" customFormat="1" x14ac:dyDescent="0.25">
      <c r="A162" s="64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</row>
    <row r="163" spans="1:57" s="66" customFormat="1" x14ac:dyDescent="0.25">
      <c r="A163" s="64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</row>
    <row r="164" spans="1:57" s="66" customFormat="1" x14ac:dyDescent="0.25">
      <c r="A164" s="64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</row>
    <row r="165" spans="1:57" s="66" customFormat="1" x14ac:dyDescent="0.25">
      <c r="A165" s="64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</row>
    <row r="166" spans="1:57" s="66" customFormat="1" x14ac:dyDescent="0.25">
      <c r="A166" s="64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</row>
    <row r="167" spans="1:57" s="66" customFormat="1" x14ac:dyDescent="0.25">
      <c r="A167" s="64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</row>
    <row r="168" spans="1:57" s="66" customFormat="1" x14ac:dyDescent="0.25">
      <c r="A168" s="64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</row>
    <row r="169" spans="1:57" s="66" customFormat="1" x14ac:dyDescent="0.25">
      <c r="A169" s="64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</row>
    <row r="170" spans="1:57" s="66" customFormat="1" x14ac:dyDescent="0.25">
      <c r="A170" s="64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</row>
    <row r="171" spans="1:57" s="66" customFormat="1" x14ac:dyDescent="0.25">
      <c r="A171" s="64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</row>
    <row r="172" spans="1:57" s="66" customFormat="1" x14ac:dyDescent="0.25">
      <c r="A172" s="64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</row>
    <row r="173" spans="1:57" s="66" customFormat="1" x14ac:dyDescent="0.25">
      <c r="A173" s="64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</row>
    <row r="174" spans="1:57" s="66" customFormat="1" x14ac:dyDescent="0.25">
      <c r="A174" s="64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</row>
    <row r="175" spans="1:57" s="66" customFormat="1" x14ac:dyDescent="0.25">
      <c r="A175" s="64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</row>
    <row r="176" spans="1:57" s="66" customFormat="1" x14ac:dyDescent="0.25">
      <c r="A176" s="64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</row>
    <row r="177" spans="1:57" s="66" customFormat="1" x14ac:dyDescent="0.25">
      <c r="A177" s="64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</row>
    <row r="178" spans="1:57" s="66" customFormat="1" x14ac:dyDescent="0.25">
      <c r="A178" s="64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</row>
    <row r="179" spans="1:57" s="66" customFormat="1" x14ac:dyDescent="0.25">
      <c r="A179" s="64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</row>
    <row r="180" spans="1:57" s="66" customFormat="1" x14ac:dyDescent="0.25">
      <c r="A180" s="64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</row>
    <row r="181" spans="1:57" s="66" customFormat="1" x14ac:dyDescent="0.25">
      <c r="A181" s="64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</row>
    <row r="182" spans="1:57" s="66" customFormat="1" x14ac:dyDescent="0.25">
      <c r="A182" s="64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</row>
    <row r="183" spans="1:57" s="66" customFormat="1" x14ac:dyDescent="0.25">
      <c r="A183" s="64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</row>
    <row r="184" spans="1:57" s="66" customFormat="1" x14ac:dyDescent="0.25">
      <c r="A184" s="64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</row>
    <row r="185" spans="1:57" s="66" customFormat="1" x14ac:dyDescent="0.25">
      <c r="A185" s="64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</row>
    <row r="186" spans="1:57" s="66" customFormat="1" x14ac:dyDescent="0.25">
      <c r="A186" s="64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</row>
    <row r="187" spans="1:57" s="66" customFormat="1" x14ac:dyDescent="0.25">
      <c r="A187" s="64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</row>
    <row r="188" spans="1:57" s="66" customFormat="1" x14ac:dyDescent="0.25">
      <c r="A188" s="64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</row>
    <row r="189" spans="1:57" s="66" customFormat="1" x14ac:dyDescent="0.25">
      <c r="A189" s="64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</row>
    <row r="190" spans="1:57" s="66" customFormat="1" x14ac:dyDescent="0.25">
      <c r="A190" s="64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</row>
    <row r="191" spans="1:57" s="66" customFormat="1" x14ac:dyDescent="0.25">
      <c r="A191" s="64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</row>
    <row r="192" spans="1:57" s="66" customFormat="1" x14ac:dyDescent="0.25">
      <c r="A192" s="64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</row>
    <row r="193" spans="1:57" s="66" customFormat="1" x14ac:dyDescent="0.25">
      <c r="A193" s="64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</row>
    <row r="194" spans="1:57" s="66" customFormat="1" x14ac:dyDescent="0.25">
      <c r="A194" s="64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</row>
    <row r="195" spans="1:57" s="66" customFormat="1" x14ac:dyDescent="0.25">
      <c r="A195" s="64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</row>
    <row r="196" spans="1:57" s="66" customFormat="1" x14ac:dyDescent="0.25">
      <c r="A196" s="64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</row>
    <row r="197" spans="1:57" s="66" customFormat="1" x14ac:dyDescent="0.25">
      <c r="A197" s="64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</row>
    <row r="198" spans="1:57" s="66" customFormat="1" x14ac:dyDescent="0.25">
      <c r="A198" s="64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</row>
    <row r="199" spans="1:57" s="66" customFormat="1" x14ac:dyDescent="0.25">
      <c r="A199" s="64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</row>
    <row r="200" spans="1:57" s="66" customFormat="1" x14ac:dyDescent="0.25">
      <c r="A200" s="64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</row>
    <row r="201" spans="1:57" s="66" customFormat="1" x14ac:dyDescent="0.25">
      <c r="A201" s="64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</row>
    <row r="202" spans="1:57" s="66" customFormat="1" x14ac:dyDescent="0.25">
      <c r="A202" s="64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</row>
    <row r="203" spans="1:57" s="66" customFormat="1" x14ac:dyDescent="0.25">
      <c r="A203" s="64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</row>
    <row r="204" spans="1:57" s="66" customFormat="1" x14ac:dyDescent="0.25">
      <c r="A204" s="64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</row>
    <row r="205" spans="1:57" s="66" customFormat="1" x14ac:dyDescent="0.25">
      <c r="A205" s="64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</row>
    <row r="206" spans="1:57" s="66" customFormat="1" x14ac:dyDescent="0.25">
      <c r="A206" s="64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</row>
    <row r="207" spans="1:57" s="66" customFormat="1" x14ac:dyDescent="0.25">
      <c r="A207" s="64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</row>
    <row r="208" spans="1:57" s="66" customFormat="1" x14ac:dyDescent="0.25">
      <c r="A208" s="64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</row>
    <row r="209" spans="1:57" s="66" customFormat="1" x14ac:dyDescent="0.25">
      <c r="A209" s="64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</row>
    <row r="210" spans="1:57" s="66" customFormat="1" x14ac:dyDescent="0.25">
      <c r="A210" s="64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</row>
    <row r="211" spans="1:57" s="66" customFormat="1" x14ac:dyDescent="0.25">
      <c r="A211" s="64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</row>
    <row r="212" spans="1:57" s="66" customFormat="1" x14ac:dyDescent="0.25">
      <c r="A212" s="64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</row>
    <row r="213" spans="1:57" s="66" customFormat="1" x14ac:dyDescent="0.25">
      <c r="A213" s="64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</row>
    <row r="214" spans="1:57" s="66" customFormat="1" x14ac:dyDescent="0.25">
      <c r="A214" s="64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</row>
    <row r="215" spans="1:57" s="66" customFormat="1" x14ac:dyDescent="0.25">
      <c r="A215" s="64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</row>
    <row r="216" spans="1:57" s="66" customFormat="1" x14ac:dyDescent="0.25">
      <c r="A216" s="64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</row>
    <row r="217" spans="1:57" s="66" customFormat="1" x14ac:dyDescent="0.25">
      <c r="A217" s="64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</row>
    <row r="218" spans="1:57" s="66" customFormat="1" x14ac:dyDescent="0.25">
      <c r="A218" s="64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</row>
    <row r="219" spans="1:57" s="66" customFormat="1" x14ac:dyDescent="0.25">
      <c r="A219" s="64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</row>
    <row r="220" spans="1:57" s="66" customFormat="1" x14ac:dyDescent="0.25">
      <c r="A220" s="64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</row>
    <row r="221" spans="1:57" s="66" customFormat="1" x14ac:dyDescent="0.25">
      <c r="A221" s="64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</row>
    <row r="222" spans="1:57" s="66" customFormat="1" x14ac:dyDescent="0.25">
      <c r="A222" s="64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</row>
    <row r="223" spans="1:57" s="66" customFormat="1" x14ac:dyDescent="0.25">
      <c r="A223" s="64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</row>
    <row r="224" spans="1:57" s="66" customFormat="1" x14ac:dyDescent="0.25">
      <c r="A224" s="64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</row>
    <row r="225" spans="1:57" s="66" customFormat="1" x14ac:dyDescent="0.25">
      <c r="A225" s="64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</row>
    <row r="226" spans="1:57" s="66" customFormat="1" x14ac:dyDescent="0.25">
      <c r="A226" s="64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</row>
    <row r="227" spans="1:57" s="66" customFormat="1" x14ac:dyDescent="0.25">
      <c r="A227" s="64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</row>
    <row r="228" spans="1:57" s="66" customFormat="1" x14ac:dyDescent="0.25">
      <c r="A228" s="64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</row>
    <row r="229" spans="1:57" s="66" customFormat="1" x14ac:dyDescent="0.25">
      <c r="A229" s="64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</row>
    <row r="230" spans="1:57" s="66" customFormat="1" x14ac:dyDescent="0.25">
      <c r="A230" s="64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</row>
    <row r="231" spans="1:57" s="66" customFormat="1" x14ac:dyDescent="0.25">
      <c r="A231" s="64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</row>
    <row r="232" spans="1:57" s="66" customFormat="1" x14ac:dyDescent="0.25">
      <c r="A232" s="64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</row>
    <row r="233" spans="1:57" s="66" customFormat="1" x14ac:dyDescent="0.25">
      <c r="A233" s="64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</row>
    <row r="234" spans="1:57" s="66" customFormat="1" x14ac:dyDescent="0.25">
      <c r="A234" s="64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</row>
    <row r="235" spans="1:57" s="66" customFormat="1" x14ac:dyDescent="0.25">
      <c r="A235" s="64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</row>
    <row r="236" spans="1:57" s="66" customFormat="1" x14ac:dyDescent="0.25">
      <c r="A236" s="64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</row>
    <row r="237" spans="1:57" s="66" customFormat="1" x14ac:dyDescent="0.25">
      <c r="A237" s="64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</row>
    <row r="238" spans="1:57" s="66" customFormat="1" x14ac:dyDescent="0.25">
      <c r="A238" s="64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</row>
    <row r="239" spans="1:57" s="66" customFormat="1" x14ac:dyDescent="0.25">
      <c r="A239" s="64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</row>
    <row r="240" spans="1:57" s="66" customFormat="1" x14ac:dyDescent="0.25">
      <c r="A240" s="64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</row>
    <row r="241" spans="1:57" s="66" customFormat="1" x14ac:dyDescent="0.25">
      <c r="A241" s="64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</row>
    <row r="242" spans="1:57" s="66" customFormat="1" x14ac:dyDescent="0.25">
      <c r="A242" s="64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</row>
    <row r="243" spans="1:57" s="66" customFormat="1" x14ac:dyDescent="0.25">
      <c r="A243" s="64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</row>
    <row r="244" spans="1:57" s="66" customFormat="1" x14ac:dyDescent="0.25">
      <c r="A244" s="64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</row>
    <row r="245" spans="1:57" s="66" customFormat="1" x14ac:dyDescent="0.25">
      <c r="A245" s="64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</row>
    <row r="246" spans="1:57" s="66" customFormat="1" x14ac:dyDescent="0.25">
      <c r="A246" s="64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</row>
    <row r="247" spans="1:57" s="66" customFormat="1" x14ac:dyDescent="0.25">
      <c r="A247" s="64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</row>
    <row r="248" spans="1:57" s="66" customFormat="1" x14ac:dyDescent="0.25">
      <c r="A248" s="64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</row>
    <row r="249" spans="1:57" s="66" customFormat="1" x14ac:dyDescent="0.25">
      <c r="A249" s="64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</row>
    <row r="250" spans="1:57" s="66" customFormat="1" x14ac:dyDescent="0.25">
      <c r="A250" s="64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</row>
    <row r="251" spans="1:57" s="66" customFormat="1" x14ac:dyDescent="0.25">
      <c r="A251" s="64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</row>
    <row r="252" spans="1:57" s="66" customFormat="1" x14ac:dyDescent="0.25">
      <c r="A252" s="64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</row>
    <row r="253" spans="1:57" s="66" customFormat="1" x14ac:dyDescent="0.25">
      <c r="A253" s="64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</row>
    <row r="254" spans="1:57" s="66" customFormat="1" x14ac:dyDescent="0.25">
      <c r="A254" s="64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</row>
    <row r="255" spans="1:57" s="66" customFormat="1" x14ac:dyDescent="0.25">
      <c r="A255" s="64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</row>
    <row r="256" spans="1:57" s="66" customFormat="1" x14ac:dyDescent="0.25">
      <c r="A256" s="64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</row>
    <row r="257" spans="1:57" s="66" customFormat="1" x14ac:dyDescent="0.25">
      <c r="A257" s="64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</row>
    <row r="258" spans="1:57" s="66" customFormat="1" x14ac:dyDescent="0.25">
      <c r="A258" s="64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</row>
    <row r="259" spans="1:57" s="66" customFormat="1" x14ac:dyDescent="0.25">
      <c r="A259" s="64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</row>
    <row r="260" spans="1:57" s="66" customFormat="1" x14ac:dyDescent="0.25">
      <c r="A260" s="64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</row>
    <row r="261" spans="1:57" s="66" customFormat="1" x14ac:dyDescent="0.25">
      <c r="A261" s="64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</row>
    <row r="262" spans="1:57" s="66" customFormat="1" x14ac:dyDescent="0.25">
      <c r="A262" s="64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</row>
    <row r="263" spans="1:57" s="66" customFormat="1" x14ac:dyDescent="0.25">
      <c r="A263" s="64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</row>
    <row r="264" spans="1:57" s="66" customFormat="1" x14ac:dyDescent="0.25">
      <c r="A264" s="64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</row>
    <row r="265" spans="1:57" s="66" customFormat="1" x14ac:dyDescent="0.25">
      <c r="A265" s="64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</row>
    <row r="266" spans="1:57" s="66" customFormat="1" x14ac:dyDescent="0.25">
      <c r="A266" s="64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</row>
    <row r="267" spans="1:57" s="66" customFormat="1" x14ac:dyDescent="0.25">
      <c r="A267" s="64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</row>
    <row r="268" spans="1:57" s="66" customFormat="1" x14ac:dyDescent="0.25">
      <c r="A268" s="64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</row>
    <row r="269" spans="1:57" s="66" customFormat="1" x14ac:dyDescent="0.25">
      <c r="A269" s="64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</row>
    <row r="270" spans="1:57" s="66" customFormat="1" x14ac:dyDescent="0.25">
      <c r="A270" s="64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</row>
    <row r="271" spans="1:57" s="66" customFormat="1" x14ac:dyDescent="0.25">
      <c r="A271" s="64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</row>
    <row r="272" spans="1:57" s="66" customFormat="1" x14ac:dyDescent="0.25">
      <c r="A272" s="64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</row>
    <row r="273" spans="1:57" s="66" customFormat="1" x14ac:dyDescent="0.25">
      <c r="A273" s="64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</row>
    <row r="274" spans="1:57" s="66" customFormat="1" x14ac:dyDescent="0.25">
      <c r="A274" s="64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</row>
    <row r="275" spans="1:57" s="66" customFormat="1" x14ac:dyDescent="0.25">
      <c r="A275" s="64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</row>
    <row r="276" spans="1:57" s="66" customFormat="1" x14ac:dyDescent="0.25">
      <c r="A276" s="64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</row>
    <row r="277" spans="1:57" s="66" customFormat="1" x14ac:dyDescent="0.25">
      <c r="A277" s="64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</row>
    <row r="278" spans="1:57" s="66" customFormat="1" x14ac:dyDescent="0.25">
      <c r="A278" s="64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</row>
    <row r="279" spans="1:57" s="66" customFormat="1" x14ac:dyDescent="0.25">
      <c r="A279" s="64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</row>
    <row r="280" spans="1:57" s="66" customFormat="1" x14ac:dyDescent="0.25">
      <c r="A280" s="64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</row>
    <row r="281" spans="1:57" s="66" customFormat="1" x14ac:dyDescent="0.25">
      <c r="A281" s="64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</row>
    <row r="282" spans="1:57" s="66" customFormat="1" x14ac:dyDescent="0.25">
      <c r="A282" s="64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</row>
    <row r="283" spans="1:57" s="66" customFormat="1" x14ac:dyDescent="0.25">
      <c r="A283" s="64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</row>
    <row r="284" spans="1:57" s="66" customFormat="1" x14ac:dyDescent="0.25">
      <c r="A284" s="64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</row>
    <row r="285" spans="1:57" s="66" customFormat="1" x14ac:dyDescent="0.25">
      <c r="A285" s="64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</row>
    <row r="286" spans="1:57" s="66" customFormat="1" x14ac:dyDescent="0.25">
      <c r="A286" s="64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</row>
    <row r="287" spans="1:57" s="66" customFormat="1" x14ac:dyDescent="0.25">
      <c r="A287" s="64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</row>
    <row r="288" spans="1:57" s="66" customFormat="1" x14ac:dyDescent="0.25">
      <c r="A288" s="64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</row>
    <row r="289" spans="1:57" s="66" customFormat="1" x14ac:dyDescent="0.25">
      <c r="A289" s="64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</row>
    <row r="290" spans="1:57" s="66" customFormat="1" x14ac:dyDescent="0.25">
      <c r="A290" s="64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</row>
    <row r="291" spans="1:57" s="66" customFormat="1" x14ac:dyDescent="0.25">
      <c r="A291" s="64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</row>
    <row r="292" spans="1:57" s="66" customFormat="1" x14ac:dyDescent="0.25">
      <c r="A292" s="64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</row>
    <row r="293" spans="1:57" s="66" customFormat="1" x14ac:dyDescent="0.25">
      <c r="A293" s="64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</row>
    <row r="294" spans="1:57" s="66" customFormat="1" x14ac:dyDescent="0.25">
      <c r="A294" s="64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</row>
    <row r="295" spans="1:57" s="66" customFormat="1" x14ac:dyDescent="0.25">
      <c r="A295" s="64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</row>
    <row r="296" spans="1:57" s="66" customFormat="1" x14ac:dyDescent="0.25">
      <c r="A296" s="64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</row>
    <row r="297" spans="1:57" s="66" customFormat="1" x14ac:dyDescent="0.25">
      <c r="A297" s="64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</row>
    <row r="298" spans="1:57" s="66" customFormat="1" x14ac:dyDescent="0.25">
      <c r="A298" s="64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</row>
    <row r="299" spans="1:57" s="66" customFormat="1" x14ac:dyDescent="0.25">
      <c r="A299" s="64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</row>
    <row r="300" spans="1:57" s="66" customFormat="1" x14ac:dyDescent="0.25">
      <c r="A300" s="64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</row>
  </sheetData>
  <sheetProtection selectLockedCells="1"/>
  <mergeCells count="45">
    <mergeCell ref="C65:C66"/>
    <mergeCell ref="C53:C54"/>
    <mergeCell ref="C55:C56"/>
    <mergeCell ref="C57:C58"/>
    <mergeCell ref="C59:C60"/>
    <mergeCell ref="C61:C62"/>
    <mergeCell ref="C63:C64"/>
    <mergeCell ref="C51:C52"/>
    <mergeCell ref="B43:F44"/>
    <mergeCell ref="G43:G44"/>
    <mergeCell ref="H43:H44"/>
    <mergeCell ref="I44:L44"/>
    <mergeCell ref="B47:B48"/>
    <mergeCell ref="C47:C48"/>
    <mergeCell ref="D47:D48"/>
    <mergeCell ref="E47:E48"/>
    <mergeCell ref="C49:C50"/>
    <mergeCell ref="O28:P28"/>
    <mergeCell ref="M44:N44"/>
    <mergeCell ref="O44:P44"/>
    <mergeCell ref="B29:P29"/>
    <mergeCell ref="B41:F42"/>
    <mergeCell ref="G41:G42"/>
    <mergeCell ref="H41:H42"/>
    <mergeCell ref="I42:L42"/>
    <mergeCell ref="M42:N42"/>
    <mergeCell ref="O42:P42"/>
    <mergeCell ref="B27:F28"/>
    <mergeCell ref="G27:G28"/>
    <mergeCell ref="H27:H28"/>
    <mergeCell ref="I28:L28"/>
    <mergeCell ref="M28:N28"/>
    <mergeCell ref="S8:S9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  <mergeCell ref="I14:L14"/>
    <mergeCell ref="M14:P14"/>
  </mergeCells>
  <conditionalFormatting sqref="B4">
    <cfRule type="cellIs" dxfId="55" priority="1" operator="equal">
      <formula>"Departament"</formula>
    </cfRule>
    <cfRule type="cellIs" dxfId="54" priority="2" operator="equal">
      <formula>0</formula>
    </cfRule>
  </conditionalFormatting>
  <conditionalFormatting sqref="B5:B6">
    <cfRule type="containsBlanks" dxfId="53" priority="7">
      <formula>LEN(TRIM(B5))=0</formula>
    </cfRule>
  </conditionalFormatting>
  <conditionalFormatting sqref="B16:P26">
    <cfRule type="expression" dxfId="52" priority="13">
      <formula>$F16="DFA"</formula>
    </cfRule>
    <cfRule type="expression" dxfId="51" priority="14">
      <formula>$D16&lt;&gt;""</formula>
    </cfRule>
    <cfRule type="containsBlanks" dxfId="50" priority="15">
      <formula>LEN(TRIM(B16))=0</formula>
    </cfRule>
  </conditionalFormatting>
  <conditionalFormatting sqref="B30:P40">
    <cfRule type="expression" dxfId="49" priority="9">
      <formula>$F30="DFA"</formula>
    </cfRule>
    <cfRule type="expression" dxfId="48" priority="10">
      <formula>$D30&lt;&gt;""</formula>
    </cfRule>
    <cfRule type="containsBlanks" dxfId="47" priority="11">
      <formula>LEN(TRIM(B30))=0</formula>
    </cfRule>
  </conditionalFormatting>
  <conditionalFormatting sqref="D70 L70">
    <cfRule type="cellIs" dxfId="46" priority="18" operator="equal">
      <formula>0</formula>
    </cfRule>
  </conditionalFormatting>
  <conditionalFormatting sqref="D69:P69">
    <cfRule type="containsText" dxfId="45" priority="22" operator="containsText" text="0">
      <formula>NOT(ISERROR(SEARCH("0",D69)))</formula>
    </cfRule>
  </conditionalFormatting>
  <conditionalFormatting sqref="E16:E26">
    <cfRule type="containsBlanks" dxfId="44" priority="12">
      <formula>LEN(TRIM(E16))=0</formula>
    </cfRule>
  </conditionalFormatting>
  <conditionalFormatting sqref="E30:E40">
    <cfRule type="containsBlanks" dxfId="43" priority="8">
      <formula>LEN(TRIM(E30))=0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28FB8BE-52AF-47A6-9496-624F15573725}">
          <x14:formula1>
            <xm:f>Nomenclatoare!$M$25:$M$27</xm:f>
          </x14:formula1>
          <xm:sqref>C30:C40 C16:C26</xm:sqref>
        </x14:dataValidation>
        <x14:dataValidation type="list" allowBlank="1" showInputMessage="1" showErrorMessage="1" xr:uid="{D78D8B5A-3E5E-48CC-AC69-69F0A42DE722}">
          <x14:formula1>
            <xm:f>Nomenclatoare!$M$32:$M$34</xm:f>
          </x14:formula1>
          <xm:sqref>F30:F40 F16:F26</xm:sqref>
        </x14:dataValidation>
        <x14:dataValidation type="list" allowBlank="1" showInputMessage="1" showErrorMessage="1" xr:uid="{84D7B2F5-4958-4C82-8C6E-DACB7642807D}">
          <x14:formula1>
            <xm:f>Nomenclatoare!$M$37:$M$40</xm:f>
          </x14:formula1>
          <xm:sqref>H30:H40 H16:H26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F3E-ED5E-48E9-A89B-8996BCAE404E}">
  <dimension ref="A1:BE300"/>
  <sheetViews>
    <sheetView showGridLines="0" topLeftCell="A24" zoomScale="115" zoomScaleNormal="115" workbookViewId="0">
      <selection activeCell="H45" sqref="H45"/>
    </sheetView>
  </sheetViews>
  <sheetFormatPr defaultColWidth="9.109375" defaultRowHeight="10.8" x14ac:dyDescent="0.25"/>
  <cols>
    <col min="1" max="1" width="4.77734375" style="64" customWidth="1"/>
    <col min="2" max="2" width="3.109375" style="35" customWidth="1"/>
    <col min="3" max="3" width="4.6640625" style="35" bestFit="1" customWidth="1"/>
    <col min="4" max="4" width="45.88671875" style="35" customWidth="1"/>
    <col min="5" max="5" width="11.6640625" style="35" customWidth="1"/>
    <col min="6" max="6" width="5.88671875" style="35" customWidth="1"/>
    <col min="7" max="7" width="5.88671875" style="35" bestFit="1" customWidth="1"/>
    <col min="8" max="8" width="7.6640625" style="35" customWidth="1"/>
    <col min="9" max="12" width="3.5546875" style="35" customWidth="1"/>
    <col min="13" max="14" width="4.33203125" style="35" customWidth="1"/>
    <col min="15" max="15" width="4.6640625" style="35" customWidth="1"/>
    <col min="16" max="16" width="4.5546875" style="35" customWidth="1"/>
    <col min="17" max="17" width="4.77734375" style="35" customWidth="1"/>
    <col min="18" max="18" width="9.109375" style="294"/>
    <col min="19" max="19" width="9.109375" style="66" customWidth="1"/>
    <col min="20" max="30" width="4.109375" style="66" customWidth="1"/>
    <col min="31" max="31" width="4.5546875" style="66" customWidth="1"/>
    <col min="32" max="45" width="3.88671875" style="66" customWidth="1"/>
    <col min="46" max="46" width="9.109375" style="66"/>
    <col min="47" max="57" width="9.109375" style="67"/>
    <col min="58" max="16384" width="9.109375" style="35"/>
  </cols>
  <sheetData>
    <row r="1" spans="1:57" s="65" customFormat="1" x14ac:dyDescent="0.25">
      <c r="A1" s="64"/>
      <c r="R1" s="294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</row>
    <row r="2" spans="1:57" s="19" customFormat="1" ht="15" customHeight="1" x14ac:dyDescent="0.25">
      <c r="A2" s="68"/>
      <c r="B2" s="69" t="s">
        <v>76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295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</row>
    <row r="3" spans="1:57" s="19" customFormat="1" ht="15" customHeight="1" x14ac:dyDescent="0.3">
      <c r="A3" s="68"/>
      <c r="B3" s="69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/>
      <c r="M3" s="11" t="s">
        <v>107</v>
      </c>
      <c r="N3" s="11"/>
      <c r="O3" s="11"/>
      <c r="P3" s="11"/>
      <c r="Q3" s="11"/>
      <c r="R3" s="295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</row>
    <row r="4" spans="1:57" s="19" customFormat="1" ht="15" customHeight="1" x14ac:dyDescent="0.25">
      <c r="A4" s="68"/>
      <c r="B4" s="142" t="str">
        <f>IF(Pagina1!$D$4="","Departament",Pagina1!$D$4)</f>
        <v>Departament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295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1:57" ht="15" customHeight="1" x14ac:dyDescent="0.25">
      <c r="B5" s="142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57" ht="15" customHeight="1" x14ac:dyDescent="0.25">
      <c r="B6" s="142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57" ht="15" customHeight="1" x14ac:dyDescent="0.25">
      <c r="B7" s="142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">
        <v>39</v>
      </c>
      <c r="N7" s="11"/>
      <c r="O7" s="11"/>
      <c r="P7" s="11"/>
      <c r="Q7" s="11"/>
    </row>
    <row r="8" spans="1:57" ht="15" customHeight="1" x14ac:dyDescent="0.25">
      <c r="B8" s="142"/>
      <c r="C8" s="11"/>
      <c r="D8" s="11"/>
      <c r="E8" s="11"/>
      <c r="F8" s="11"/>
      <c r="G8" s="11"/>
      <c r="H8" s="11"/>
      <c r="I8" s="11"/>
      <c r="J8" s="11"/>
      <c r="K8" s="11"/>
      <c r="L8" s="11"/>
      <c r="M8" s="11" t="str">
        <f>numerector</f>
        <v>Prof. univ. dr. ing. habil. Carol SCHNAKOVSZKY</v>
      </c>
      <c r="N8" s="11"/>
      <c r="O8" s="11"/>
      <c r="P8" s="11"/>
      <c r="Q8" s="11"/>
      <c r="S8" s="348" t="s">
        <v>3</v>
      </c>
    </row>
    <row r="9" spans="1:57" ht="19.95" customHeight="1" x14ac:dyDescent="0.25">
      <c r="B9" s="16"/>
      <c r="S9" s="348"/>
    </row>
    <row r="10" spans="1:57" ht="15.6" x14ac:dyDescent="0.25">
      <c r="B10" s="330" t="s">
        <v>18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Q10" s="77"/>
      <c r="S10" s="306" t="s">
        <v>176</v>
      </c>
    </row>
    <row r="11" spans="1:57" s="77" customFormat="1" ht="15.6" x14ac:dyDescent="0.25">
      <c r="A11" s="73"/>
      <c r="B11" s="330" t="s">
        <v>69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121"/>
      <c r="R11" s="296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</row>
    <row r="12" spans="1:57" ht="15" customHeight="1" thickBot="1" x14ac:dyDescent="0.3">
      <c r="C12" s="7"/>
      <c r="E12" s="78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 x14ac:dyDescent="0.3">
      <c r="B13" s="325" t="s">
        <v>220</v>
      </c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7"/>
    </row>
    <row r="14" spans="1:57" s="72" customFormat="1" ht="15" customHeight="1" x14ac:dyDescent="0.25">
      <c r="A14" s="79"/>
      <c r="B14" s="332" t="s">
        <v>0</v>
      </c>
      <c r="C14" s="336" t="s">
        <v>25</v>
      </c>
      <c r="D14" s="336" t="s">
        <v>1</v>
      </c>
      <c r="E14" s="336" t="s">
        <v>3</v>
      </c>
      <c r="F14" s="336" t="s">
        <v>2</v>
      </c>
      <c r="G14" s="336" t="s">
        <v>8</v>
      </c>
      <c r="H14" s="355" t="s">
        <v>9</v>
      </c>
      <c r="I14" s="332" t="s">
        <v>14</v>
      </c>
      <c r="J14" s="336"/>
      <c r="K14" s="336"/>
      <c r="L14" s="339"/>
      <c r="M14" s="338" t="s">
        <v>15</v>
      </c>
      <c r="N14" s="336"/>
      <c r="O14" s="336"/>
      <c r="P14" s="339"/>
      <c r="Q14" s="35"/>
      <c r="R14" s="297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1"/>
      <c r="AV14" s="82"/>
      <c r="AW14" s="81"/>
      <c r="AX14" s="81"/>
      <c r="AY14" s="83"/>
      <c r="AZ14" s="83"/>
      <c r="BA14" s="83"/>
      <c r="BB14" s="83"/>
      <c r="BC14" s="83"/>
      <c r="BD14" s="83"/>
      <c r="BE14" s="83"/>
    </row>
    <row r="15" spans="1:57" s="72" customFormat="1" ht="15" customHeight="1" thickBot="1" x14ac:dyDescent="0.3">
      <c r="A15" s="79"/>
      <c r="B15" s="333"/>
      <c r="C15" s="337"/>
      <c r="D15" s="337"/>
      <c r="E15" s="337"/>
      <c r="F15" s="337"/>
      <c r="G15" s="337"/>
      <c r="H15" s="356"/>
      <c r="I15" s="173" t="s">
        <v>4</v>
      </c>
      <c r="J15" s="174" t="s">
        <v>5</v>
      </c>
      <c r="K15" s="174" t="s">
        <v>6</v>
      </c>
      <c r="L15" s="175" t="s">
        <v>7</v>
      </c>
      <c r="M15" s="176" t="s">
        <v>12</v>
      </c>
      <c r="N15" s="174" t="s">
        <v>13</v>
      </c>
      <c r="O15" s="174" t="s">
        <v>10</v>
      </c>
      <c r="P15" s="175" t="s">
        <v>11</v>
      </c>
      <c r="Q15" s="35"/>
      <c r="R15" s="297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4"/>
      <c r="AV15" s="84"/>
      <c r="AW15" s="84"/>
      <c r="AX15" s="84"/>
      <c r="AY15" s="83"/>
      <c r="AZ15" s="83"/>
      <c r="BA15" s="83"/>
      <c r="BB15" s="83"/>
      <c r="BC15" s="83"/>
      <c r="BD15" s="83"/>
      <c r="BE15" s="83"/>
    </row>
    <row r="16" spans="1:57" ht="15" customHeight="1" x14ac:dyDescent="0.25">
      <c r="B16" s="178" cm="1">
        <f t="array" ref="B16">_xlfn.SEQUENCE(COUNTA(D16:D26))</f>
        <v>1</v>
      </c>
      <c r="C16" s="179" t="s">
        <v>23</v>
      </c>
      <c r="D16" s="180" t="s">
        <v>223</v>
      </c>
      <c r="E16" s="181" t="str">
        <f>IF(D16&lt;&gt;"",CONCATENATE($S$10,5,S16,B16,C16),"")</f>
        <v>UB01XXX501DS</v>
      </c>
      <c r="F16" s="179"/>
      <c r="G16" s="179"/>
      <c r="H16" s="182"/>
      <c r="I16" s="178"/>
      <c r="J16" s="179"/>
      <c r="K16" s="179"/>
      <c r="L16" s="183"/>
      <c r="M16" s="184" t="str">
        <f>IF(I16&lt;&gt;"",I16*14,"")</f>
        <v/>
      </c>
      <c r="N16" s="185" t="str">
        <f>IF(SUM(J16:L16)&lt;&gt;0,SUM(J16:L16)*14,"")</f>
        <v/>
      </c>
      <c r="O16" s="181" t="str">
        <f>IF(SUM(M16:N16)&lt;&gt;0,SUM(M16:N16),"")</f>
        <v/>
      </c>
      <c r="P16" s="186" t="str">
        <f>IF(G16&lt;&gt;0,G16*25-O16,"")</f>
        <v/>
      </c>
      <c r="S16" s="294" t="str">
        <f>IF(B16&lt;=9,"0","")</f>
        <v>0</v>
      </c>
      <c r="AU16" s="85"/>
      <c r="AV16" s="85"/>
      <c r="AW16" s="85"/>
      <c r="AX16" s="85"/>
      <c r="AY16" s="86"/>
      <c r="AZ16" s="86"/>
      <c r="BA16" s="86"/>
      <c r="BB16" s="86"/>
      <c r="BC16" s="86"/>
      <c r="BD16" s="86"/>
      <c r="BE16" s="86"/>
    </row>
    <row r="17" spans="1:57" ht="15" customHeight="1" x14ac:dyDescent="0.25">
      <c r="B17" s="190"/>
      <c r="C17" s="179"/>
      <c r="D17" s="191"/>
      <c r="E17" s="181" t="str">
        <f t="shared" ref="E17:E26" si="0">IF(D17&lt;&gt;"",CONCATENATE($S$10,5,S17,B17,C17),"")</f>
        <v/>
      </c>
      <c r="F17" s="179"/>
      <c r="G17" s="179"/>
      <c r="H17" s="192"/>
      <c r="I17" s="178"/>
      <c r="J17" s="179"/>
      <c r="K17" s="179"/>
      <c r="L17" s="183"/>
      <c r="M17" s="184" t="str">
        <f>IF(I17&lt;&gt;"",I17*14,"")</f>
        <v/>
      </c>
      <c r="N17" s="185" t="str">
        <f>IF(SUM(J17:L17)&lt;&gt;0,SUM(J17:L17)*14,"")</f>
        <v/>
      </c>
      <c r="O17" s="181" t="str">
        <f t="shared" ref="O17:O26" si="1">IF(SUM(M17:N17)&lt;&gt;0,SUM(M17:N17),"")</f>
        <v/>
      </c>
      <c r="P17" s="186" t="str">
        <f t="shared" ref="P17:P26" si="2">IF(G17&lt;&gt;0,G17*25-O17,"")</f>
        <v/>
      </c>
      <c r="S17" s="294" t="str">
        <f t="shared" ref="S17:S26" si="3">IF(B17&lt;=9,"0","")</f>
        <v>0</v>
      </c>
      <c r="AU17" s="85"/>
      <c r="AV17" s="85"/>
      <c r="AW17" s="85"/>
      <c r="AX17" s="85"/>
      <c r="AY17" s="86"/>
      <c r="AZ17" s="86"/>
      <c r="BA17" s="86"/>
      <c r="BB17" s="86"/>
      <c r="BC17" s="86"/>
      <c r="BD17" s="86"/>
      <c r="BE17" s="86"/>
    </row>
    <row r="18" spans="1:57" ht="15" customHeight="1" x14ac:dyDescent="0.25">
      <c r="A18" s="67"/>
      <c r="B18" s="190"/>
      <c r="C18" s="179"/>
      <c r="D18" s="191"/>
      <c r="E18" s="181" t="str">
        <f t="shared" si="0"/>
        <v/>
      </c>
      <c r="F18" s="179"/>
      <c r="G18" s="193"/>
      <c r="H18" s="192"/>
      <c r="I18" s="178"/>
      <c r="J18" s="179"/>
      <c r="K18" s="179"/>
      <c r="L18" s="183"/>
      <c r="M18" s="184" t="str">
        <f t="shared" ref="M18:M26" si="4">IF(I18&lt;&gt;"",I18*14,"")</f>
        <v/>
      </c>
      <c r="N18" s="185" t="str">
        <f t="shared" ref="N18:N26" si="5">IF(SUM(J18:L18)&lt;&gt;0,SUM(J18:L18)*14,"")</f>
        <v/>
      </c>
      <c r="O18" s="181" t="str">
        <f t="shared" si="1"/>
        <v/>
      </c>
      <c r="P18" s="186" t="str">
        <f t="shared" si="2"/>
        <v/>
      </c>
      <c r="S18" s="294" t="str">
        <f t="shared" si="3"/>
        <v>0</v>
      </c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6"/>
      <c r="AZ18" s="86"/>
      <c r="BA18" s="86"/>
      <c r="BB18" s="86"/>
      <c r="BC18" s="86"/>
      <c r="BD18" s="86"/>
      <c r="BE18" s="86"/>
    </row>
    <row r="19" spans="1:57" ht="15" customHeight="1" x14ac:dyDescent="0.25">
      <c r="A19" s="67"/>
      <c r="B19" s="190"/>
      <c r="C19" s="179"/>
      <c r="D19" s="191"/>
      <c r="E19" s="181" t="str">
        <f t="shared" si="0"/>
        <v/>
      </c>
      <c r="F19" s="179"/>
      <c r="G19" s="193"/>
      <c r="H19" s="192"/>
      <c r="I19" s="178"/>
      <c r="J19" s="179"/>
      <c r="K19" s="179"/>
      <c r="L19" s="183"/>
      <c r="M19" s="184" t="str">
        <f t="shared" si="4"/>
        <v/>
      </c>
      <c r="N19" s="185" t="str">
        <f t="shared" si="5"/>
        <v/>
      </c>
      <c r="O19" s="181" t="str">
        <f t="shared" si="1"/>
        <v/>
      </c>
      <c r="P19" s="186" t="str">
        <f t="shared" si="2"/>
        <v/>
      </c>
      <c r="S19" s="294" t="str">
        <f t="shared" si="3"/>
        <v>0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6"/>
      <c r="AZ19" s="86"/>
      <c r="BA19" s="86"/>
      <c r="BB19" s="86"/>
      <c r="BC19" s="86"/>
      <c r="BD19" s="86"/>
      <c r="BE19" s="86"/>
    </row>
    <row r="20" spans="1:57" ht="15" customHeight="1" x14ac:dyDescent="0.25">
      <c r="A20" s="67"/>
      <c r="B20" s="178"/>
      <c r="C20" s="179"/>
      <c r="D20" s="191"/>
      <c r="E20" s="181" t="str">
        <f t="shared" si="0"/>
        <v/>
      </c>
      <c r="F20" s="179"/>
      <c r="G20" s="193"/>
      <c r="H20" s="192"/>
      <c r="I20" s="178"/>
      <c r="J20" s="179"/>
      <c r="K20" s="179"/>
      <c r="L20" s="183"/>
      <c r="M20" s="184" t="str">
        <f t="shared" si="4"/>
        <v/>
      </c>
      <c r="N20" s="185" t="str">
        <f t="shared" si="5"/>
        <v/>
      </c>
      <c r="O20" s="181" t="str">
        <f t="shared" si="1"/>
        <v/>
      </c>
      <c r="P20" s="186" t="str">
        <f t="shared" si="2"/>
        <v/>
      </c>
      <c r="S20" s="294" t="str">
        <f t="shared" si="3"/>
        <v>0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6"/>
      <c r="AZ20" s="86"/>
      <c r="BA20" s="86"/>
      <c r="BB20" s="86"/>
      <c r="BC20" s="86"/>
      <c r="BD20" s="86"/>
      <c r="BE20" s="86"/>
    </row>
    <row r="21" spans="1:57" ht="15" customHeight="1" x14ac:dyDescent="0.25">
      <c r="B21" s="190"/>
      <c r="C21" s="179"/>
      <c r="D21" s="191"/>
      <c r="E21" s="181" t="str">
        <f t="shared" si="0"/>
        <v/>
      </c>
      <c r="F21" s="179"/>
      <c r="G21" s="193"/>
      <c r="H21" s="192"/>
      <c r="I21" s="178"/>
      <c r="J21" s="179"/>
      <c r="K21" s="179"/>
      <c r="L21" s="183"/>
      <c r="M21" s="184" t="str">
        <f t="shared" si="4"/>
        <v/>
      </c>
      <c r="N21" s="185" t="str">
        <f t="shared" si="5"/>
        <v/>
      </c>
      <c r="O21" s="181" t="str">
        <f t="shared" si="1"/>
        <v/>
      </c>
      <c r="P21" s="186" t="str">
        <f t="shared" si="2"/>
        <v/>
      </c>
      <c r="S21" s="294" t="str">
        <f t="shared" si="3"/>
        <v>0</v>
      </c>
      <c r="AU21" s="85"/>
      <c r="AV21" s="85"/>
      <c r="AW21" s="85"/>
      <c r="AX21" s="85"/>
      <c r="AY21" s="86"/>
      <c r="AZ21" s="86"/>
      <c r="BA21" s="86"/>
      <c r="BB21" s="86"/>
      <c r="BC21" s="86"/>
      <c r="BD21" s="86"/>
      <c r="BE21" s="86"/>
    </row>
    <row r="22" spans="1:57" ht="15" customHeight="1" x14ac:dyDescent="0.25">
      <c r="B22" s="190"/>
      <c r="C22" s="179"/>
      <c r="D22" s="191"/>
      <c r="E22" s="181" t="str">
        <f t="shared" si="0"/>
        <v/>
      </c>
      <c r="F22" s="179"/>
      <c r="G22" s="193"/>
      <c r="H22" s="192"/>
      <c r="I22" s="178"/>
      <c r="J22" s="179"/>
      <c r="K22" s="179"/>
      <c r="L22" s="183"/>
      <c r="M22" s="184" t="str">
        <f t="shared" si="4"/>
        <v/>
      </c>
      <c r="N22" s="185" t="str">
        <f t="shared" si="5"/>
        <v/>
      </c>
      <c r="O22" s="181" t="str">
        <f t="shared" si="1"/>
        <v/>
      </c>
      <c r="P22" s="186" t="str">
        <f t="shared" si="2"/>
        <v/>
      </c>
      <c r="S22" s="294" t="str">
        <f t="shared" si="3"/>
        <v>0</v>
      </c>
      <c r="AU22" s="85"/>
      <c r="AV22" s="85"/>
      <c r="AW22" s="85"/>
      <c r="AX22" s="85"/>
      <c r="AY22" s="86"/>
      <c r="AZ22" s="86"/>
      <c r="BA22" s="86"/>
      <c r="BB22" s="86"/>
      <c r="BC22" s="86"/>
      <c r="BD22" s="86"/>
      <c r="BE22" s="86"/>
    </row>
    <row r="23" spans="1:57" s="90" customFormat="1" ht="15" customHeight="1" x14ac:dyDescent="0.25">
      <c r="A23" s="88"/>
      <c r="B23" s="190"/>
      <c r="C23" s="179"/>
      <c r="D23" s="191"/>
      <c r="E23" s="181" t="str">
        <f t="shared" si="0"/>
        <v/>
      </c>
      <c r="F23" s="179"/>
      <c r="G23" s="193"/>
      <c r="H23" s="192"/>
      <c r="I23" s="178"/>
      <c r="J23" s="179"/>
      <c r="K23" s="179"/>
      <c r="L23" s="183"/>
      <c r="M23" s="184" t="str">
        <f t="shared" si="4"/>
        <v/>
      </c>
      <c r="N23" s="185" t="str">
        <f t="shared" si="5"/>
        <v/>
      </c>
      <c r="O23" s="181" t="str">
        <f t="shared" si="1"/>
        <v/>
      </c>
      <c r="P23" s="186" t="str">
        <f t="shared" si="2"/>
        <v/>
      </c>
      <c r="Q23" s="35"/>
      <c r="S23" s="294" t="str">
        <f t="shared" si="3"/>
        <v>0</v>
      </c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85"/>
      <c r="AV23" s="85"/>
      <c r="AW23" s="85"/>
      <c r="AX23" s="85"/>
      <c r="AY23" s="86"/>
      <c r="AZ23" s="86"/>
      <c r="BA23" s="89"/>
      <c r="BB23" s="89"/>
      <c r="BC23" s="89"/>
      <c r="BD23" s="89"/>
      <c r="BE23" s="89"/>
    </row>
    <row r="24" spans="1:57" ht="15" customHeight="1" x14ac:dyDescent="0.25">
      <c r="B24" s="190"/>
      <c r="C24" s="179"/>
      <c r="D24" s="191"/>
      <c r="E24" s="181" t="str">
        <f t="shared" si="0"/>
        <v/>
      </c>
      <c r="F24" s="179"/>
      <c r="G24" s="193"/>
      <c r="H24" s="192"/>
      <c r="I24" s="178"/>
      <c r="J24" s="179"/>
      <c r="K24" s="179"/>
      <c r="L24" s="183"/>
      <c r="M24" s="184" t="str">
        <f t="shared" si="4"/>
        <v/>
      </c>
      <c r="N24" s="185" t="str">
        <f t="shared" si="5"/>
        <v/>
      </c>
      <c r="O24" s="181" t="str">
        <f t="shared" si="1"/>
        <v/>
      </c>
      <c r="P24" s="186" t="str">
        <f t="shared" si="2"/>
        <v/>
      </c>
      <c r="S24" s="294" t="str">
        <f t="shared" si="3"/>
        <v>0</v>
      </c>
      <c r="AU24" s="85"/>
      <c r="AV24" s="85"/>
      <c r="AW24" s="85"/>
      <c r="AX24" s="85"/>
      <c r="AY24" s="86"/>
      <c r="AZ24" s="86"/>
      <c r="BA24" s="86"/>
      <c r="BB24" s="86"/>
      <c r="BC24" s="86"/>
      <c r="BD24" s="86"/>
      <c r="BE24" s="86"/>
    </row>
    <row r="25" spans="1:57" s="90" customFormat="1" ht="15" customHeight="1" x14ac:dyDescent="0.25">
      <c r="A25" s="88"/>
      <c r="B25" s="190"/>
      <c r="C25" s="179"/>
      <c r="D25" s="191"/>
      <c r="E25" s="181" t="str">
        <f t="shared" si="0"/>
        <v/>
      </c>
      <c r="F25" s="179"/>
      <c r="G25" s="193"/>
      <c r="H25" s="192"/>
      <c r="I25" s="178"/>
      <c r="J25" s="179"/>
      <c r="K25" s="179"/>
      <c r="L25" s="183"/>
      <c r="M25" s="184" t="str">
        <f t="shared" si="4"/>
        <v/>
      </c>
      <c r="N25" s="185" t="str">
        <f t="shared" si="5"/>
        <v/>
      </c>
      <c r="O25" s="181" t="str">
        <f t="shared" si="1"/>
        <v/>
      </c>
      <c r="P25" s="186" t="str">
        <f t="shared" si="2"/>
        <v/>
      </c>
      <c r="Q25" s="35"/>
      <c r="S25" s="294" t="str">
        <f t="shared" si="3"/>
        <v>0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6"/>
      <c r="AZ25" s="86"/>
      <c r="BA25" s="89"/>
      <c r="BB25" s="89"/>
      <c r="BC25" s="89"/>
      <c r="BD25" s="89"/>
      <c r="BE25" s="89"/>
    </row>
    <row r="26" spans="1:57" ht="15" customHeight="1" thickBot="1" x14ac:dyDescent="0.3">
      <c r="B26" s="190"/>
      <c r="C26" s="179"/>
      <c r="D26" s="191"/>
      <c r="E26" s="181" t="str">
        <f t="shared" si="0"/>
        <v/>
      </c>
      <c r="F26" s="179"/>
      <c r="G26" s="193"/>
      <c r="H26" s="192"/>
      <c r="I26" s="198"/>
      <c r="J26" s="199"/>
      <c r="K26" s="199"/>
      <c r="L26" s="200"/>
      <c r="M26" s="184" t="str">
        <f t="shared" si="4"/>
        <v/>
      </c>
      <c r="N26" s="185" t="str">
        <f t="shared" si="5"/>
        <v/>
      </c>
      <c r="O26" s="181" t="str">
        <f t="shared" si="1"/>
        <v/>
      </c>
      <c r="P26" s="186" t="str">
        <f t="shared" si="2"/>
        <v/>
      </c>
      <c r="S26" s="294" t="str">
        <f t="shared" si="3"/>
        <v>0</v>
      </c>
      <c r="AU26" s="85"/>
      <c r="AV26" s="85"/>
      <c r="AW26" s="85"/>
      <c r="AX26" s="85"/>
      <c r="AY26" s="86"/>
      <c r="AZ26" s="86"/>
      <c r="BA26" s="86"/>
      <c r="BB26" s="86"/>
      <c r="BC26" s="86"/>
      <c r="BD26" s="86"/>
      <c r="BE26" s="86"/>
    </row>
    <row r="27" spans="1:57" ht="15" customHeight="1" thickBot="1" x14ac:dyDescent="0.3">
      <c r="B27" s="311" t="s">
        <v>70</v>
      </c>
      <c r="C27" s="341"/>
      <c r="D27" s="341"/>
      <c r="E27" s="341"/>
      <c r="F27" s="342"/>
      <c r="G27" s="334">
        <f t="shared" ref="G27:G28" si="6">SUMIF($F16:$F26,"&lt;&gt;DFA",G16:G26)</f>
        <v>0</v>
      </c>
      <c r="H27" s="358" t="str">
        <f>CONCATENATE(TEXT(COUNTIFS(F16:F26,"&lt;&gt;DFA",H16:H26,"E*"),0),"E, ",TEXT(COUNTIFS(F16:F26,"&lt;&gt;DFA",H16:H26,"C"),0),"C, ",TEXT(COUNTIFS(F16:F26,"&lt;&gt;DFA",H16:H26,"V"),0),"V")</f>
        <v>0E, 0C, 0V</v>
      </c>
      <c r="I27" s="222">
        <f>SUMIF($F16:$F26,"&lt;&gt;DFA",I16:I26)</f>
        <v>0</v>
      </c>
      <c r="J27" s="223">
        <f t="shared" ref="J27:P27" si="7">SUMIF($F16:$F26,"&lt;&gt;DFA",J16:J26)</f>
        <v>0</v>
      </c>
      <c r="K27" s="223">
        <f t="shared" si="7"/>
        <v>0</v>
      </c>
      <c r="L27" s="224">
        <f t="shared" si="7"/>
        <v>0</v>
      </c>
      <c r="M27" s="225">
        <f t="shared" si="7"/>
        <v>0</v>
      </c>
      <c r="N27" s="223">
        <f t="shared" si="7"/>
        <v>0</v>
      </c>
      <c r="O27" s="223">
        <f t="shared" si="7"/>
        <v>0</v>
      </c>
      <c r="P27" s="224">
        <f t="shared" si="7"/>
        <v>0</v>
      </c>
      <c r="S27" s="294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U27" s="85"/>
      <c r="AV27" s="88"/>
      <c r="AW27" s="88"/>
      <c r="AX27" s="88"/>
      <c r="AY27" s="86"/>
      <c r="AZ27" s="86"/>
      <c r="BA27" s="86"/>
      <c r="BB27" s="86"/>
      <c r="BC27" s="86"/>
      <c r="BD27" s="86"/>
      <c r="BE27" s="86"/>
    </row>
    <row r="28" spans="1:57" ht="15" customHeight="1" thickBot="1" x14ac:dyDescent="0.3">
      <c r="B28" s="312"/>
      <c r="C28" s="343"/>
      <c r="D28" s="343"/>
      <c r="E28" s="343"/>
      <c r="F28" s="344"/>
      <c r="G28" s="335">
        <f t="shared" si="6"/>
        <v>0</v>
      </c>
      <c r="H28" s="359"/>
      <c r="I28" s="345">
        <f>SUM(I27:L27)</f>
        <v>0</v>
      </c>
      <c r="J28" s="346"/>
      <c r="K28" s="346"/>
      <c r="L28" s="347"/>
      <c r="M28" s="349">
        <f>SUM(M27:N27)</f>
        <v>0</v>
      </c>
      <c r="N28" s="350"/>
      <c r="O28" s="345">
        <f>SUM(O27:P27)</f>
        <v>0</v>
      </c>
      <c r="P28" s="347"/>
      <c r="S28" s="294"/>
      <c r="U28" s="91"/>
      <c r="AU28" s="85"/>
      <c r="AV28" s="85"/>
      <c r="AW28" s="85"/>
      <c r="AX28" s="85"/>
      <c r="AY28" s="86"/>
      <c r="AZ28" s="86"/>
      <c r="BA28" s="86"/>
      <c r="BB28" s="86"/>
      <c r="BC28" s="86"/>
      <c r="BD28" s="86"/>
      <c r="BE28" s="86"/>
    </row>
    <row r="29" spans="1:57" ht="15" customHeight="1" thickBot="1" x14ac:dyDescent="0.3">
      <c r="B29" s="325" t="s">
        <v>219</v>
      </c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7"/>
      <c r="S29" s="294"/>
      <c r="AU29" s="85"/>
      <c r="AV29" s="85"/>
      <c r="AW29" s="85"/>
      <c r="AX29" s="85"/>
      <c r="AY29" s="86"/>
      <c r="AZ29" s="86"/>
      <c r="BA29" s="86"/>
      <c r="BB29" s="86"/>
      <c r="BC29" s="86"/>
      <c r="BD29" s="86"/>
      <c r="BE29" s="86"/>
    </row>
    <row r="30" spans="1:57" ht="15" customHeight="1" x14ac:dyDescent="0.25">
      <c r="B30" s="178" t="e" cm="1" vm="1">
        <f t="array" ref="B30">_xlfn.SEQUENCE(COUNTA(D30:D40))</f>
        <v>#VALUE!</v>
      </c>
      <c r="C30" s="179"/>
      <c r="D30" s="180"/>
      <c r="E30" s="181" t="str">
        <f>IF(D30&lt;&gt;"",CONCATENATE($S$10,6,S30,B30,C30),"")</f>
        <v/>
      </c>
      <c r="F30" s="179"/>
      <c r="G30" s="179"/>
      <c r="H30" s="182"/>
      <c r="I30" s="178"/>
      <c r="J30" s="179"/>
      <c r="K30" s="179"/>
      <c r="L30" s="183"/>
      <c r="M30" s="184" t="str">
        <f>IF(I30&lt;&gt;"",I30*14,"")</f>
        <v/>
      </c>
      <c r="N30" s="185" t="str">
        <f>IF(SUM(J30:L30)&lt;&gt;0,SUM(J30:L30)*14,"")</f>
        <v/>
      </c>
      <c r="O30" s="181" t="str">
        <f>IF(SUM(M30:N30)&lt;&gt;0,SUM(M30:N30),"")</f>
        <v/>
      </c>
      <c r="P30" s="186" t="str">
        <f>IF(G30&lt;&gt;0,G30*25-O30,"")</f>
        <v/>
      </c>
      <c r="S30" s="294" t="e" vm="2">
        <f>IF(B30&lt;=9,"0","")</f>
        <v>#VALUE!</v>
      </c>
      <c r="AU30" s="85"/>
      <c r="AV30" s="85"/>
      <c r="AW30" s="85"/>
      <c r="AX30" s="85"/>
      <c r="AY30" s="86"/>
      <c r="AZ30" s="86"/>
      <c r="BA30" s="86"/>
      <c r="BB30" s="86"/>
      <c r="BC30" s="86"/>
      <c r="BD30" s="86"/>
      <c r="BE30" s="86"/>
    </row>
    <row r="31" spans="1:57" ht="15" customHeight="1" x14ac:dyDescent="0.25">
      <c r="A31" s="67"/>
      <c r="B31" s="190"/>
      <c r="C31" s="179"/>
      <c r="D31" s="191"/>
      <c r="E31" s="181" t="str">
        <f t="shared" ref="E31:E40" si="8">IF(D31&lt;&gt;"",CONCATENATE($S$10,6,S31,B31,C31),"")</f>
        <v/>
      </c>
      <c r="F31" s="179"/>
      <c r="G31" s="193"/>
      <c r="H31" s="182"/>
      <c r="I31" s="178"/>
      <c r="J31" s="179"/>
      <c r="K31" s="179"/>
      <c r="L31" s="183"/>
      <c r="M31" s="184" t="str">
        <f t="shared" ref="M31:M40" si="9">IF(I31&lt;&gt;"",I31*14,"")</f>
        <v/>
      </c>
      <c r="N31" s="185" t="str">
        <f t="shared" ref="N31:N40" si="10">IF(SUM(J31:L31)&lt;&gt;0,SUM(J31:L31)*14,"")</f>
        <v/>
      </c>
      <c r="O31" s="181" t="str">
        <f t="shared" ref="O31:O40" si="11">IF(SUM(M31:N31)&lt;&gt;0,SUM(M31:N31),"")</f>
        <v/>
      </c>
      <c r="P31" s="186" t="str">
        <f t="shared" ref="P31:P40" si="12">IF(G31&lt;&gt;0,G31*25-O31,"")</f>
        <v/>
      </c>
      <c r="S31" s="294" t="str">
        <f t="shared" ref="S31:S40" si="13">IF(B31&lt;=9,"0","")</f>
        <v>0</v>
      </c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Y31" s="86"/>
      <c r="AZ31" s="86"/>
      <c r="BA31" s="86"/>
      <c r="BB31" s="86"/>
      <c r="BC31" s="86"/>
      <c r="BD31" s="86"/>
      <c r="BE31" s="86"/>
    </row>
    <row r="32" spans="1:57" ht="15" customHeight="1" x14ac:dyDescent="0.25">
      <c r="B32" s="190"/>
      <c r="C32" s="179"/>
      <c r="D32" s="191"/>
      <c r="E32" s="181" t="str">
        <f t="shared" si="8"/>
        <v/>
      </c>
      <c r="F32" s="179"/>
      <c r="G32" s="193"/>
      <c r="H32" s="182"/>
      <c r="I32" s="178"/>
      <c r="J32" s="179"/>
      <c r="K32" s="179"/>
      <c r="L32" s="183"/>
      <c r="M32" s="184" t="str">
        <f t="shared" si="9"/>
        <v/>
      </c>
      <c r="N32" s="185" t="str">
        <f t="shared" si="10"/>
        <v/>
      </c>
      <c r="O32" s="181" t="str">
        <f t="shared" si="11"/>
        <v/>
      </c>
      <c r="P32" s="186" t="str">
        <f t="shared" si="12"/>
        <v/>
      </c>
      <c r="S32" s="294" t="str">
        <f t="shared" si="13"/>
        <v>0</v>
      </c>
      <c r="AU32" s="85"/>
      <c r="AV32" s="85"/>
      <c r="AW32" s="85"/>
      <c r="AX32" s="85"/>
      <c r="AY32" s="86"/>
      <c r="AZ32" s="86"/>
      <c r="BA32" s="86"/>
      <c r="BB32" s="86"/>
      <c r="BC32" s="86"/>
      <c r="BD32" s="86"/>
      <c r="BE32" s="86"/>
    </row>
    <row r="33" spans="2:57" ht="15" customHeight="1" x14ac:dyDescent="0.25">
      <c r="B33" s="190"/>
      <c r="C33" s="179"/>
      <c r="D33" s="191"/>
      <c r="E33" s="181" t="str">
        <f t="shared" si="8"/>
        <v/>
      </c>
      <c r="F33" s="179"/>
      <c r="G33" s="193"/>
      <c r="H33" s="182"/>
      <c r="I33" s="178"/>
      <c r="J33" s="179"/>
      <c r="K33" s="179"/>
      <c r="L33" s="183"/>
      <c r="M33" s="184" t="str">
        <f t="shared" si="9"/>
        <v/>
      </c>
      <c r="N33" s="185" t="str">
        <f t="shared" si="10"/>
        <v/>
      </c>
      <c r="O33" s="181" t="str">
        <f t="shared" si="11"/>
        <v/>
      </c>
      <c r="P33" s="186" t="str">
        <f t="shared" si="12"/>
        <v/>
      </c>
      <c r="S33" s="294" t="str">
        <f t="shared" si="13"/>
        <v>0</v>
      </c>
      <c r="AU33" s="85"/>
      <c r="AV33" s="85"/>
      <c r="AW33" s="85"/>
      <c r="AX33" s="85"/>
      <c r="AY33" s="86"/>
      <c r="AZ33" s="86"/>
      <c r="BA33" s="86"/>
      <c r="BB33" s="86"/>
      <c r="BC33" s="86"/>
      <c r="BD33" s="86"/>
      <c r="BE33" s="86"/>
    </row>
    <row r="34" spans="2:57" ht="15" customHeight="1" x14ac:dyDescent="0.25">
      <c r="B34" s="190"/>
      <c r="C34" s="179"/>
      <c r="D34" s="191"/>
      <c r="E34" s="181" t="str">
        <f t="shared" si="8"/>
        <v/>
      </c>
      <c r="F34" s="179"/>
      <c r="G34" s="193"/>
      <c r="H34" s="182"/>
      <c r="I34" s="178"/>
      <c r="J34" s="179"/>
      <c r="K34" s="179"/>
      <c r="L34" s="183"/>
      <c r="M34" s="184" t="str">
        <f t="shared" si="9"/>
        <v/>
      </c>
      <c r="N34" s="185" t="str">
        <f t="shared" si="10"/>
        <v/>
      </c>
      <c r="O34" s="181" t="str">
        <f t="shared" si="11"/>
        <v/>
      </c>
      <c r="P34" s="186" t="str">
        <f t="shared" si="12"/>
        <v/>
      </c>
      <c r="S34" s="294" t="str">
        <f t="shared" si="13"/>
        <v>0</v>
      </c>
      <c r="AU34" s="85"/>
      <c r="AV34" s="85"/>
      <c r="AW34" s="85"/>
      <c r="AX34" s="85"/>
      <c r="AY34" s="86"/>
      <c r="AZ34" s="86"/>
      <c r="BA34" s="86"/>
      <c r="BB34" s="86"/>
      <c r="BC34" s="86"/>
      <c r="BD34" s="86"/>
      <c r="BE34" s="86"/>
    </row>
    <row r="35" spans="2:57" ht="15" customHeight="1" x14ac:dyDescent="0.25">
      <c r="B35" s="190"/>
      <c r="C35" s="179"/>
      <c r="D35" s="191"/>
      <c r="E35" s="181" t="str">
        <f t="shared" si="8"/>
        <v/>
      </c>
      <c r="F35" s="179"/>
      <c r="G35" s="193"/>
      <c r="H35" s="182"/>
      <c r="I35" s="178"/>
      <c r="J35" s="179"/>
      <c r="K35" s="179"/>
      <c r="L35" s="183"/>
      <c r="M35" s="184" t="str">
        <f t="shared" si="9"/>
        <v/>
      </c>
      <c r="N35" s="185" t="str">
        <f t="shared" si="10"/>
        <v/>
      </c>
      <c r="O35" s="181" t="str">
        <f t="shared" si="11"/>
        <v/>
      </c>
      <c r="P35" s="186" t="str">
        <f t="shared" si="12"/>
        <v/>
      </c>
      <c r="S35" s="294" t="str">
        <f t="shared" si="13"/>
        <v>0</v>
      </c>
      <c r="AU35" s="85"/>
      <c r="AV35" s="85"/>
      <c r="AW35" s="85"/>
      <c r="AX35" s="85"/>
      <c r="AY35" s="86"/>
      <c r="AZ35" s="86"/>
      <c r="BA35" s="86"/>
      <c r="BB35" s="86"/>
      <c r="BC35" s="86"/>
      <c r="BD35" s="86"/>
      <c r="BE35" s="86"/>
    </row>
    <row r="36" spans="2:57" ht="15" customHeight="1" x14ac:dyDescent="0.25">
      <c r="B36" s="190"/>
      <c r="C36" s="179"/>
      <c r="D36" s="191"/>
      <c r="E36" s="181" t="str">
        <f t="shared" si="8"/>
        <v/>
      </c>
      <c r="F36" s="179"/>
      <c r="G36" s="193"/>
      <c r="H36" s="182"/>
      <c r="I36" s="178"/>
      <c r="J36" s="179"/>
      <c r="K36" s="179"/>
      <c r="L36" s="183"/>
      <c r="M36" s="184" t="str">
        <f t="shared" si="9"/>
        <v/>
      </c>
      <c r="N36" s="185" t="str">
        <f t="shared" si="10"/>
        <v/>
      </c>
      <c r="O36" s="181" t="str">
        <f t="shared" si="11"/>
        <v/>
      </c>
      <c r="P36" s="186" t="str">
        <f t="shared" si="12"/>
        <v/>
      </c>
      <c r="S36" s="294" t="str">
        <f t="shared" si="13"/>
        <v>0</v>
      </c>
      <c r="AU36" s="85"/>
      <c r="AV36" s="85"/>
      <c r="AW36" s="85"/>
      <c r="AX36" s="85"/>
      <c r="AY36" s="86"/>
      <c r="AZ36" s="86"/>
      <c r="BA36" s="86"/>
      <c r="BB36" s="86"/>
      <c r="BC36" s="86"/>
      <c r="BD36" s="86"/>
      <c r="BE36" s="86"/>
    </row>
    <row r="37" spans="2:57" ht="15" customHeight="1" x14ac:dyDescent="0.25">
      <c r="B37" s="190"/>
      <c r="C37" s="179"/>
      <c r="D37" s="191"/>
      <c r="E37" s="181" t="str">
        <f t="shared" si="8"/>
        <v/>
      </c>
      <c r="F37" s="179"/>
      <c r="G37" s="193"/>
      <c r="H37" s="182"/>
      <c r="I37" s="178"/>
      <c r="J37" s="179"/>
      <c r="K37" s="179"/>
      <c r="L37" s="183"/>
      <c r="M37" s="184" t="str">
        <f t="shared" si="9"/>
        <v/>
      </c>
      <c r="N37" s="185" t="str">
        <f t="shared" si="10"/>
        <v/>
      </c>
      <c r="O37" s="181" t="str">
        <f t="shared" si="11"/>
        <v/>
      </c>
      <c r="P37" s="186" t="str">
        <f t="shared" si="12"/>
        <v/>
      </c>
      <c r="S37" s="294" t="str">
        <f t="shared" si="13"/>
        <v>0</v>
      </c>
      <c r="AU37" s="85"/>
      <c r="AV37" s="85"/>
      <c r="AW37" s="85"/>
      <c r="AX37" s="85"/>
      <c r="AY37" s="86"/>
      <c r="AZ37" s="86"/>
      <c r="BA37" s="86"/>
      <c r="BB37" s="86"/>
      <c r="BC37" s="86"/>
      <c r="BD37" s="86"/>
      <c r="BE37" s="86"/>
    </row>
    <row r="38" spans="2:57" ht="15" customHeight="1" x14ac:dyDescent="0.25">
      <c r="B38" s="190"/>
      <c r="C38" s="179"/>
      <c r="D38" s="191"/>
      <c r="E38" s="181" t="str">
        <f t="shared" si="8"/>
        <v/>
      </c>
      <c r="F38" s="179"/>
      <c r="G38" s="193"/>
      <c r="H38" s="182"/>
      <c r="I38" s="178"/>
      <c r="J38" s="179"/>
      <c r="K38" s="179"/>
      <c r="L38" s="183"/>
      <c r="M38" s="184" t="str">
        <f t="shared" si="9"/>
        <v/>
      </c>
      <c r="N38" s="185" t="str">
        <f t="shared" si="10"/>
        <v/>
      </c>
      <c r="O38" s="181" t="str">
        <f t="shared" si="11"/>
        <v/>
      </c>
      <c r="P38" s="186" t="str">
        <f t="shared" si="12"/>
        <v/>
      </c>
      <c r="S38" s="294" t="str">
        <f t="shared" si="13"/>
        <v>0</v>
      </c>
      <c r="AU38" s="85"/>
      <c r="AV38" s="85"/>
      <c r="AW38" s="85"/>
      <c r="AX38" s="85"/>
      <c r="AY38" s="86"/>
      <c r="AZ38" s="86"/>
      <c r="BA38" s="86"/>
      <c r="BB38" s="86"/>
      <c r="BC38" s="86"/>
      <c r="BD38" s="86"/>
      <c r="BE38" s="86"/>
    </row>
    <row r="39" spans="2:57" ht="15" customHeight="1" x14ac:dyDescent="0.25">
      <c r="B39" s="190"/>
      <c r="C39" s="179"/>
      <c r="D39" s="205"/>
      <c r="E39" s="181" t="str">
        <f t="shared" si="8"/>
        <v/>
      </c>
      <c r="F39" s="179"/>
      <c r="G39" s="193"/>
      <c r="H39" s="182"/>
      <c r="I39" s="178"/>
      <c r="J39" s="179"/>
      <c r="K39" s="179"/>
      <c r="L39" s="183"/>
      <c r="M39" s="184" t="str">
        <f t="shared" si="9"/>
        <v/>
      </c>
      <c r="N39" s="185" t="str">
        <f t="shared" si="10"/>
        <v/>
      </c>
      <c r="O39" s="181" t="str">
        <f t="shared" si="11"/>
        <v/>
      </c>
      <c r="P39" s="186" t="str">
        <f t="shared" si="12"/>
        <v/>
      </c>
      <c r="S39" s="294" t="str">
        <f t="shared" si="13"/>
        <v>0</v>
      </c>
      <c r="AU39" s="85"/>
      <c r="AV39" s="85"/>
      <c r="AW39" s="85"/>
      <c r="AX39" s="85"/>
      <c r="AY39" s="86"/>
      <c r="AZ39" s="86"/>
      <c r="BA39" s="86"/>
      <c r="BB39" s="86"/>
      <c r="BC39" s="86"/>
      <c r="BD39" s="86"/>
      <c r="BE39" s="86"/>
    </row>
    <row r="40" spans="2:57" ht="15" customHeight="1" thickBot="1" x14ac:dyDescent="0.3">
      <c r="B40" s="190"/>
      <c r="C40" s="179"/>
      <c r="D40" s="206"/>
      <c r="E40" s="181" t="str">
        <f t="shared" si="8"/>
        <v/>
      </c>
      <c r="F40" s="179"/>
      <c r="G40" s="207"/>
      <c r="H40" s="182"/>
      <c r="I40" s="208"/>
      <c r="J40" s="209"/>
      <c r="K40" s="209"/>
      <c r="L40" s="210"/>
      <c r="M40" s="184" t="str">
        <f t="shared" si="9"/>
        <v/>
      </c>
      <c r="N40" s="185" t="str">
        <f t="shared" si="10"/>
        <v/>
      </c>
      <c r="O40" s="181" t="str">
        <f t="shared" si="11"/>
        <v/>
      </c>
      <c r="P40" s="186" t="str">
        <f t="shared" si="12"/>
        <v/>
      </c>
      <c r="S40" s="294" t="str">
        <f t="shared" si="13"/>
        <v>0</v>
      </c>
      <c r="AU40" s="85"/>
      <c r="AV40" s="85"/>
      <c r="AW40" s="85"/>
      <c r="AX40" s="85"/>
      <c r="AY40" s="86"/>
      <c r="AZ40" s="86"/>
      <c r="BA40" s="86"/>
      <c r="BB40" s="86"/>
      <c r="BC40" s="86"/>
      <c r="BD40" s="86"/>
      <c r="BE40" s="86"/>
    </row>
    <row r="41" spans="2:57" ht="15" customHeight="1" thickBot="1" x14ac:dyDescent="0.3">
      <c r="B41" s="311" t="s">
        <v>70</v>
      </c>
      <c r="C41" s="341"/>
      <c r="D41" s="341"/>
      <c r="E41" s="341"/>
      <c r="F41" s="342"/>
      <c r="G41" s="334">
        <f t="shared" ref="G41:G42" si="14">SUMIF($F30:$F40,"&lt;&gt;DFA",G30:G40)</f>
        <v>0</v>
      </c>
      <c r="H41" s="358" t="str">
        <f>CONCATENATE(TEXT(COUNTIFS(F30:F40,"&lt;&gt;DFA",H30:H40,"E*"),0),"E, ",TEXT(COUNTIFS(F30:F40,"&lt;&gt;DFA",H30:H40,"C"),0),"C, ",TEXT(COUNTIFS(F30:F40,"&lt;&gt;DFA",H30:H40,"V"),0),"V")</f>
        <v>0E, 0C, 0V</v>
      </c>
      <c r="I41" s="222">
        <f>SUMIF($F30:$F40,"&lt;&gt;DFA",I30:I40)</f>
        <v>0</v>
      </c>
      <c r="J41" s="223">
        <f t="shared" ref="J41:P41" si="15">SUMIF($F30:$F40,"&lt;&gt;DFA",J30:J40)</f>
        <v>0</v>
      </c>
      <c r="K41" s="223">
        <f t="shared" si="15"/>
        <v>0</v>
      </c>
      <c r="L41" s="224">
        <f t="shared" si="15"/>
        <v>0</v>
      </c>
      <c r="M41" s="225">
        <f t="shared" si="15"/>
        <v>0</v>
      </c>
      <c r="N41" s="223">
        <f t="shared" si="15"/>
        <v>0</v>
      </c>
      <c r="O41" s="223">
        <f t="shared" si="15"/>
        <v>0</v>
      </c>
      <c r="P41" s="224">
        <f t="shared" si="15"/>
        <v>0</v>
      </c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U41" s="85"/>
      <c r="AV41" s="88"/>
      <c r="AW41" s="88"/>
      <c r="AX41" s="88"/>
      <c r="AY41" s="86"/>
      <c r="AZ41" s="86"/>
      <c r="BA41" s="86"/>
      <c r="BB41" s="86"/>
      <c r="BC41" s="86"/>
      <c r="BD41" s="86"/>
      <c r="BE41" s="86"/>
    </row>
    <row r="42" spans="2:57" ht="15" customHeight="1" thickBot="1" x14ac:dyDescent="0.3">
      <c r="B42" s="312"/>
      <c r="C42" s="343"/>
      <c r="D42" s="343"/>
      <c r="E42" s="343"/>
      <c r="F42" s="344"/>
      <c r="G42" s="335">
        <f t="shared" si="14"/>
        <v>0</v>
      </c>
      <c r="H42" s="359"/>
      <c r="I42" s="345">
        <f>SUM(I41:L41)</f>
        <v>0</v>
      </c>
      <c r="J42" s="346"/>
      <c r="K42" s="346"/>
      <c r="L42" s="347"/>
      <c r="M42" s="351">
        <f>SUM(M41:N41)</f>
        <v>0</v>
      </c>
      <c r="N42" s="352"/>
      <c r="O42" s="345">
        <f>SUM(O41:P41)</f>
        <v>0</v>
      </c>
      <c r="P42" s="347"/>
      <c r="U42" s="91"/>
      <c r="AU42" s="85"/>
      <c r="AV42" s="85"/>
      <c r="AW42" s="85"/>
      <c r="AX42" s="85"/>
      <c r="AY42" s="86"/>
      <c r="AZ42" s="86"/>
      <c r="BA42" s="86"/>
      <c r="BB42" s="86"/>
      <c r="BC42" s="86"/>
      <c r="BD42" s="86"/>
      <c r="BE42" s="86"/>
    </row>
    <row r="43" spans="2:57" ht="15" customHeight="1" thickBot="1" x14ac:dyDescent="0.3">
      <c r="B43" s="311" t="s">
        <v>71</v>
      </c>
      <c r="C43" s="341"/>
      <c r="D43" s="341"/>
      <c r="E43" s="341"/>
      <c r="F43" s="342"/>
      <c r="G43" s="334">
        <f>G27+G41</f>
        <v>0</v>
      </c>
      <c r="H43" s="353" t="str">
        <f>CONCATENATE(TEXT(COUNTIFS(F16:F26,"&lt;&gt;DFA",H16:H26,"E*")+COUNTIFS(F30:F40,"&lt;&gt;DFA",H30:H40,"E*"),0),"E, ",TEXT(COUNTIFS(F16:F26,"&lt;&gt;DFA",H16:H26,"C")+COUNTIFS(F30:F40,"&lt;&gt;DFA",H30:H40,"C"),0),"C, ",TEXT(COUNTIFS(F16:F26,"&lt;&gt;DFA",H16:H26,"V")+COUNTIFS(F30:F40,"&lt;&gt;DFA",H30:H40,"V"),0),"V")</f>
        <v>0E, 0C, 0V</v>
      </c>
      <c r="I43" s="222">
        <f t="shared" ref="I43:P43" si="16">I27+I41</f>
        <v>0</v>
      </c>
      <c r="J43" s="222">
        <f t="shared" si="16"/>
        <v>0</v>
      </c>
      <c r="K43" s="222">
        <f t="shared" si="16"/>
        <v>0</v>
      </c>
      <c r="L43" s="227">
        <f t="shared" si="16"/>
        <v>0</v>
      </c>
      <c r="M43" s="228">
        <f t="shared" si="16"/>
        <v>0</v>
      </c>
      <c r="N43" s="226">
        <f t="shared" si="16"/>
        <v>0</v>
      </c>
      <c r="O43" s="222">
        <f t="shared" si="16"/>
        <v>0</v>
      </c>
      <c r="P43" s="224">
        <f t="shared" si="16"/>
        <v>0</v>
      </c>
      <c r="AU43" s="85"/>
      <c r="AV43" s="92"/>
      <c r="AW43" s="92"/>
      <c r="AX43" s="92"/>
      <c r="AY43" s="86"/>
      <c r="AZ43" s="86"/>
      <c r="BA43" s="86"/>
      <c r="BB43" s="86"/>
      <c r="BC43" s="86"/>
      <c r="BD43" s="86"/>
      <c r="BE43" s="86"/>
    </row>
    <row r="44" spans="2:57" ht="15" customHeight="1" thickBot="1" x14ac:dyDescent="0.3">
      <c r="B44" s="312"/>
      <c r="C44" s="343"/>
      <c r="D44" s="343"/>
      <c r="E44" s="343"/>
      <c r="F44" s="344"/>
      <c r="G44" s="335"/>
      <c r="H44" s="354"/>
      <c r="I44" s="312">
        <f>I28+I42</f>
        <v>0</v>
      </c>
      <c r="J44" s="343"/>
      <c r="K44" s="343"/>
      <c r="L44" s="344"/>
      <c r="M44" s="349">
        <f>SUM(M42,M28)</f>
        <v>0</v>
      </c>
      <c r="N44" s="350"/>
      <c r="O44" s="312">
        <f>O28+O42</f>
        <v>0</v>
      </c>
      <c r="P44" s="344"/>
      <c r="AY44" s="86"/>
      <c r="AZ44" s="86"/>
      <c r="BA44" s="86"/>
      <c r="BB44" s="86"/>
      <c r="BC44" s="86"/>
      <c r="BD44" s="86"/>
      <c r="BE44" s="86"/>
    </row>
    <row r="45" spans="2:57" ht="15" customHeight="1" x14ac:dyDescent="0.25">
      <c r="H45" s="93"/>
      <c r="AY45" s="86"/>
      <c r="AZ45" s="86"/>
      <c r="BA45" s="86"/>
      <c r="BB45" s="86"/>
      <c r="BC45" s="86"/>
      <c r="BD45" s="86"/>
      <c r="BE45" s="86"/>
    </row>
    <row r="46" spans="2:57" ht="15" customHeight="1" thickBot="1" x14ac:dyDescent="0.3">
      <c r="H46" s="94" t="s">
        <v>9</v>
      </c>
      <c r="I46" s="25" t="s">
        <v>27</v>
      </c>
      <c r="J46" s="25"/>
      <c r="K46" s="25"/>
      <c r="L46" s="25"/>
      <c r="M46" s="25"/>
      <c r="N46" s="25"/>
      <c r="AY46" s="86"/>
      <c r="AZ46" s="86"/>
      <c r="BA46" s="86"/>
      <c r="BB46" s="86"/>
      <c r="BC46" s="86"/>
      <c r="BD46" s="86"/>
      <c r="BE46" s="86"/>
    </row>
    <row r="47" spans="2:57" ht="15" customHeight="1" x14ac:dyDescent="0.25">
      <c r="B47" s="332" t="s">
        <v>0</v>
      </c>
      <c r="C47" s="336" t="s">
        <v>170</v>
      </c>
      <c r="D47" s="336" t="s">
        <v>26</v>
      </c>
      <c r="E47" s="339" t="s">
        <v>3</v>
      </c>
      <c r="H47" s="94" t="s">
        <v>4</v>
      </c>
      <c r="I47" s="25" t="s">
        <v>28</v>
      </c>
      <c r="J47" s="25"/>
      <c r="K47" s="25"/>
      <c r="L47" s="25"/>
      <c r="M47" s="25"/>
      <c r="N47" s="25"/>
      <c r="AY47" s="86"/>
      <c r="AZ47" s="86"/>
      <c r="BA47" s="86"/>
      <c r="BB47" s="86"/>
      <c r="BC47" s="86"/>
      <c r="BD47" s="86"/>
      <c r="BE47" s="86"/>
    </row>
    <row r="48" spans="2:57" ht="15" customHeight="1" thickBot="1" x14ac:dyDescent="0.3">
      <c r="B48" s="333"/>
      <c r="C48" s="337"/>
      <c r="D48" s="337"/>
      <c r="E48" s="340"/>
      <c r="H48" s="94" t="s">
        <v>5</v>
      </c>
      <c r="I48" s="25" t="s">
        <v>29</v>
      </c>
      <c r="J48" s="25"/>
      <c r="K48" s="25"/>
      <c r="L48" s="25"/>
      <c r="M48" s="25"/>
      <c r="N48" s="25"/>
      <c r="AY48" s="86"/>
      <c r="AZ48" s="86"/>
      <c r="BA48" s="86"/>
      <c r="BB48" s="86"/>
      <c r="BC48" s="86"/>
      <c r="BD48" s="86"/>
      <c r="BE48" s="86"/>
    </row>
    <row r="49" spans="2:57" ht="15" customHeight="1" x14ac:dyDescent="0.25">
      <c r="B49" s="211" t="e" cm="1" vm="1">
        <f t="array" ref="B49">_xlfn.SEQUENCE(COUNTA(D49:D50))</f>
        <v>#VALUE!</v>
      </c>
      <c r="C49" s="360" t="s">
        <v>183</v>
      </c>
      <c r="D49" s="213"/>
      <c r="E49" s="214" t="str">
        <f>IF(_xlfn.XLOOKUP($C$49,D$16:D$40,E$16:E$40,"",0)&lt;&gt;"",_xlfn.CONCAT(_xlfn.XLOOKUP($C$49,D$16:D$40,E$16:E$40,"",0),1),"")</f>
        <v/>
      </c>
      <c r="H49" s="94" t="s">
        <v>6</v>
      </c>
      <c r="I49" s="25" t="s">
        <v>30</v>
      </c>
      <c r="J49" s="25"/>
      <c r="K49" s="25"/>
      <c r="L49" s="25"/>
      <c r="M49" s="25"/>
      <c r="N49" s="25"/>
      <c r="AY49" s="86"/>
      <c r="AZ49" s="86"/>
      <c r="BA49" s="86"/>
      <c r="BB49" s="86"/>
      <c r="BC49" s="86"/>
      <c r="BD49" s="86"/>
      <c r="BE49" s="86"/>
    </row>
    <row r="50" spans="2:57" ht="15" customHeight="1" thickBot="1" x14ac:dyDescent="0.3">
      <c r="B50" s="208"/>
      <c r="C50" s="361"/>
      <c r="D50" s="216"/>
      <c r="E50" s="210" t="str">
        <f>IF(_xlfn.XLOOKUP($C$49,D$16:D$40,E$16:E$40,"",0)&lt;&gt;"",_xlfn.CONCAT(_xlfn.XLOOKUP($C$49,D$16:D$40,E$16:E$40,"",0),2),"")</f>
        <v/>
      </c>
      <c r="H50" s="94" t="s">
        <v>7</v>
      </c>
      <c r="I50" s="25" t="s">
        <v>31</v>
      </c>
      <c r="J50" s="25"/>
      <c r="K50" s="25"/>
      <c r="L50" s="25"/>
      <c r="M50" s="25"/>
      <c r="N50" s="25"/>
    </row>
    <row r="51" spans="2:57" ht="15" customHeight="1" x14ac:dyDescent="0.25">
      <c r="B51" s="211" t="e" cm="1" vm="1">
        <f t="array" ref="B51">_xlfn.SEQUENCE(COUNTA(D51:D52))</f>
        <v>#VALUE!</v>
      </c>
      <c r="C51" s="360" t="s">
        <v>184</v>
      </c>
      <c r="D51" s="213"/>
      <c r="E51" s="214" t="str">
        <f>IF(_xlfn.XLOOKUP($C$51,D$16:D$40,E$16:E$40,"",0)&lt;&gt;"",_xlfn.CONCAT(_xlfn.XLOOKUP($C$51,D$16:D$40,E$16:E$40,"",0),1),"")</f>
        <v/>
      </c>
      <c r="H51" s="94" t="s">
        <v>12</v>
      </c>
      <c r="I51" s="25" t="s">
        <v>32</v>
      </c>
      <c r="J51" s="25"/>
      <c r="K51" s="25"/>
      <c r="L51" s="25"/>
      <c r="M51" s="25"/>
      <c r="N51" s="25"/>
    </row>
    <row r="52" spans="2:57" ht="15" customHeight="1" thickBot="1" x14ac:dyDescent="0.3">
      <c r="B52" s="208"/>
      <c r="C52" s="361"/>
      <c r="D52" s="216"/>
      <c r="E52" s="210" t="str">
        <f>IF(_xlfn.XLOOKUP($C$51,D$16:D$40,E$16:E$40,"",0)&lt;&gt;"",_xlfn.CONCAT(_xlfn.XLOOKUP($C$51,D$16:D$40,E$16:E$40,"",0),2),"")</f>
        <v/>
      </c>
      <c r="H52" s="94" t="s">
        <v>13</v>
      </c>
      <c r="I52" s="25" t="s">
        <v>33</v>
      </c>
      <c r="J52" s="25"/>
      <c r="K52" s="25"/>
      <c r="L52" s="25"/>
      <c r="M52" s="25"/>
      <c r="N52" s="25"/>
    </row>
    <row r="53" spans="2:57" ht="15" customHeight="1" x14ac:dyDescent="0.25">
      <c r="B53" s="211" t="e" cm="1" vm="1">
        <f t="array" ref="B53">_xlfn.SEQUENCE(COUNTA(D53:D54))</f>
        <v>#VALUE!</v>
      </c>
      <c r="C53" s="360" t="s">
        <v>185</v>
      </c>
      <c r="D53" s="213"/>
      <c r="E53" s="214" t="str">
        <f>IF(_xlfn.XLOOKUP($C$53,D$16:D$40,E$16:E$40,"",0)&lt;&gt;"",_xlfn.CONCAT(_xlfn.XLOOKUP($C$53,D$16:D$40,E$16:E$40,"",0),1),"")</f>
        <v/>
      </c>
      <c r="H53" s="94" t="s">
        <v>10</v>
      </c>
      <c r="I53" s="25" t="s">
        <v>34</v>
      </c>
      <c r="J53" s="25"/>
      <c r="K53" s="25"/>
      <c r="L53" s="25"/>
      <c r="M53" s="25"/>
      <c r="N53" s="25"/>
    </row>
    <row r="54" spans="2:57" ht="15" customHeight="1" thickBot="1" x14ac:dyDescent="0.3">
      <c r="B54" s="208"/>
      <c r="C54" s="361"/>
      <c r="D54" s="216"/>
      <c r="E54" s="210" t="str">
        <f>IF(_xlfn.XLOOKUP($C$53,D$16:D$40,E$16:E$40,"",0)&lt;&gt;"",_xlfn.CONCAT(_xlfn.XLOOKUP($C$53,D$16:D$40,E$16:E$40,"",0),2),"")</f>
        <v/>
      </c>
      <c r="H54" s="94" t="s">
        <v>11</v>
      </c>
      <c r="I54" s="25" t="s">
        <v>35</v>
      </c>
      <c r="J54" s="25"/>
      <c r="K54" s="25"/>
      <c r="L54" s="25"/>
      <c r="M54" s="25"/>
      <c r="N54" s="25"/>
    </row>
    <row r="55" spans="2:57" ht="15" customHeight="1" x14ac:dyDescent="0.25">
      <c r="B55" s="211" t="e" cm="1" vm="1">
        <f t="array" ref="B55">_xlfn.SEQUENCE(COUNTA(D55:D56))</f>
        <v>#VALUE!</v>
      </c>
      <c r="C55" s="360" t="s">
        <v>186</v>
      </c>
      <c r="D55" s="213"/>
      <c r="E55" s="214" t="str">
        <f>IF(_xlfn.XLOOKUP($C$55,D$16:D$40,E$16:E$40,"",0)&lt;&gt;"",_xlfn.CONCAT(_xlfn.XLOOKUP($C$55,D$16:D$40,E$16:E$40,"",0),1),"")</f>
        <v/>
      </c>
      <c r="H55" s="94"/>
      <c r="I55" s="25"/>
      <c r="J55" s="25"/>
      <c r="K55" s="25"/>
      <c r="L55" s="25"/>
      <c r="M55" s="25"/>
      <c r="N55" s="25"/>
    </row>
    <row r="56" spans="2:57" ht="15" customHeight="1" thickBot="1" x14ac:dyDescent="0.3">
      <c r="B56" s="208"/>
      <c r="C56" s="361"/>
      <c r="D56" s="216"/>
      <c r="E56" s="210" t="str">
        <f>IF(_xlfn.XLOOKUP($C$55,D$16:D$40,E$16:E$40,"",0)&lt;&gt;"",_xlfn.CONCAT(_xlfn.XLOOKUP($C$55,D$16:D$40,E$16:E$40,"",0),2),"")</f>
        <v/>
      </c>
      <c r="H56" s="7"/>
      <c r="J56" s="25"/>
      <c r="K56" s="25"/>
      <c r="L56" s="25"/>
      <c r="M56" s="25"/>
      <c r="N56" s="25"/>
    </row>
    <row r="57" spans="2:57" ht="15" customHeight="1" x14ac:dyDescent="0.25">
      <c r="B57" s="211" t="e" cm="1" vm="1">
        <f t="array" ref="B57">_xlfn.SEQUENCE(COUNTA(D57:D58))</f>
        <v>#VALUE!</v>
      </c>
      <c r="C57" s="360" t="s">
        <v>187</v>
      </c>
      <c r="D57" s="213"/>
      <c r="E57" s="214" t="str">
        <f>IF(_xlfn.XLOOKUP($C$57,D$16:D$40,E$16:E$40,"",0)&lt;&gt;"",_xlfn.CONCAT(_xlfn.XLOOKUP($C$57,D$16:D$40,E$16:E$40,"",0),1),"")</f>
        <v/>
      </c>
      <c r="H57" s="94" t="s">
        <v>21</v>
      </c>
      <c r="I57" s="25" t="s">
        <v>36</v>
      </c>
      <c r="J57" s="25"/>
      <c r="K57" s="25"/>
      <c r="L57" s="25"/>
      <c r="M57" s="25"/>
      <c r="N57" s="25"/>
    </row>
    <row r="58" spans="2:57" ht="15" customHeight="1" thickBot="1" x14ac:dyDescent="0.3">
      <c r="B58" s="208"/>
      <c r="C58" s="361"/>
      <c r="D58" s="216"/>
      <c r="E58" s="210" t="str">
        <f>IF(_xlfn.XLOOKUP($C$57,D$16:D$40,E$16:E$40,"",0)&lt;&gt;"",_xlfn.CONCAT(_xlfn.XLOOKUP($C$57,D$16:D$40,E$16:E$40,"",0),2),"")</f>
        <v/>
      </c>
      <c r="H58" s="94" t="s">
        <v>23</v>
      </c>
      <c r="I58" s="25" t="s">
        <v>167</v>
      </c>
      <c r="J58" s="25"/>
      <c r="K58" s="25"/>
      <c r="L58" s="25"/>
      <c r="M58" s="25"/>
      <c r="N58" s="25"/>
    </row>
    <row r="59" spans="2:57" ht="15" customHeight="1" x14ac:dyDescent="0.25">
      <c r="B59" s="211" t="e" cm="1" vm="1">
        <f t="array" ref="B59">_xlfn.SEQUENCE(COUNTA(D59:D60))</f>
        <v>#VALUE!</v>
      </c>
      <c r="C59" s="360" t="s">
        <v>188</v>
      </c>
      <c r="D59" s="213"/>
      <c r="E59" s="214" t="str">
        <f>IF(_xlfn.XLOOKUP($C$59,D$16:D$40,E$16:E$40,"",0)&lt;&gt;"",_xlfn.CONCAT(_xlfn.XLOOKUP($C$59,D$16:D$40,E$16:E$40,"",0),1),"")</f>
        <v/>
      </c>
      <c r="H59" s="94" t="s">
        <v>22</v>
      </c>
      <c r="I59" s="25" t="s">
        <v>37</v>
      </c>
      <c r="J59" s="25"/>
      <c r="K59" s="25"/>
      <c r="L59" s="25"/>
      <c r="M59" s="25"/>
      <c r="N59" s="25"/>
    </row>
    <row r="60" spans="2:57" ht="15" customHeight="1" thickBot="1" x14ac:dyDescent="0.3">
      <c r="B60" s="208"/>
      <c r="C60" s="361"/>
      <c r="D60" s="216"/>
      <c r="E60" s="210" t="str">
        <f>IF(_xlfn.XLOOKUP($C$59,D$16:D$40,E$16:E$40,"",0)&lt;&gt;"",_xlfn.CONCAT(_xlfn.XLOOKUP($C$59,D$16:D$40,E$16:E$40,"",0),2),"")</f>
        <v/>
      </c>
      <c r="H60" s="94"/>
      <c r="I60" s="25"/>
      <c r="J60" s="25"/>
      <c r="K60" s="25"/>
      <c r="L60" s="25"/>
      <c r="M60" s="25"/>
      <c r="N60" s="25"/>
    </row>
    <row r="61" spans="2:57" ht="15" customHeight="1" x14ac:dyDescent="0.25">
      <c r="C61" s="331"/>
      <c r="D61" s="95"/>
      <c r="E61" s="96"/>
      <c r="H61" s="7"/>
      <c r="I61" s="25"/>
      <c r="J61" s="25"/>
      <c r="K61" s="25"/>
      <c r="L61" s="25"/>
      <c r="M61" s="25"/>
      <c r="N61" s="25"/>
    </row>
    <row r="62" spans="2:57" ht="15" customHeight="1" x14ac:dyDescent="0.25">
      <c r="C62" s="331"/>
      <c r="D62" s="95"/>
      <c r="E62" s="96"/>
      <c r="H62" s="94" t="s">
        <v>168</v>
      </c>
      <c r="I62" s="25" t="s">
        <v>169</v>
      </c>
      <c r="J62" s="25"/>
      <c r="K62" s="25"/>
      <c r="L62" s="25"/>
      <c r="M62" s="25"/>
      <c r="N62" s="25"/>
    </row>
    <row r="63" spans="2:57" ht="15" customHeight="1" x14ac:dyDescent="0.25">
      <c r="C63" s="331"/>
      <c r="D63" s="95"/>
      <c r="E63" s="96"/>
      <c r="H63" s="94" t="s">
        <v>170</v>
      </c>
      <c r="I63" s="25" t="s">
        <v>38</v>
      </c>
      <c r="J63" s="25"/>
      <c r="K63" s="25"/>
      <c r="L63" s="25"/>
      <c r="M63" s="25"/>
      <c r="N63" s="25"/>
    </row>
    <row r="64" spans="2:57" ht="15" customHeight="1" x14ac:dyDescent="0.25">
      <c r="C64" s="331"/>
      <c r="D64" s="95"/>
      <c r="E64" s="96"/>
      <c r="H64" s="94" t="s">
        <v>171</v>
      </c>
      <c r="I64" s="25" t="s">
        <v>172</v>
      </c>
    </row>
    <row r="65" spans="1:57" s="66" customFormat="1" ht="15" customHeight="1" x14ac:dyDescent="0.25">
      <c r="A65" s="64"/>
      <c r="B65" s="35"/>
      <c r="C65" s="331"/>
      <c r="D65" s="95"/>
      <c r="E65" s="96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294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</row>
    <row r="66" spans="1:57" s="66" customFormat="1" ht="15" customHeight="1" x14ac:dyDescent="0.25">
      <c r="A66" s="64"/>
      <c r="B66" s="35"/>
      <c r="C66" s="331"/>
      <c r="D66" s="95"/>
      <c r="E66" s="96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294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</row>
    <row r="67" spans="1:57" s="66" customFormat="1" ht="15" customHeight="1" x14ac:dyDescent="0.25">
      <c r="A67" s="64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294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</row>
    <row r="68" spans="1:57" s="220" customFormat="1" ht="15" customHeight="1" x14ac:dyDescent="0.25">
      <c r="A68" s="219"/>
      <c r="B68" s="142"/>
      <c r="C68" s="11"/>
      <c r="D68" s="229" t="str">
        <f>Pagina1!$B$47</f>
        <v>DECAN,</v>
      </c>
      <c r="E68" s="230"/>
      <c r="F68" s="11"/>
      <c r="G68" s="11"/>
      <c r="H68" s="11"/>
      <c r="I68" s="11"/>
      <c r="J68" s="41"/>
      <c r="K68" s="41"/>
      <c r="L68" s="229" t="str">
        <f>Pagina1!$I$47</f>
        <v>DIRECTOR DEPARTAMENT,</v>
      </c>
      <c r="M68" s="11"/>
      <c r="N68" s="229"/>
      <c r="O68" s="229"/>
      <c r="P68" s="229"/>
      <c r="Q68" s="41"/>
      <c r="R68" s="298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</row>
    <row r="69" spans="1:57" s="220" customFormat="1" ht="15" customHeight="1" x14ac:dyDescent="0.3">
      <c r="A69" s="219"/>
      <c r="B69" s="11"/>
      <c r="C69" s="11"/>
      <c r="D69" s="231"/>
      <c r="E69" s="145"/>
      <c r="F69" s="145"/>
      <c r="G69" s="145"/>
      <c r="H69" s="232"/>
      <c r="I69" s="233"/>
      <c r="J69" s="145"/>
      <c r="K69" s="146"/>
      <c r="L69" s="146"/>
      <c r="M69" s="146"/>
      <c r="N69" s="146"/>
      <c r="O69" s="146"/>
      <c r="P69" s="234"/>
      <c r="Q69" s="11"/>
      <c r="R69" s="298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</row>
    <row r="70" spans="1:57" s="220" customFormat="1" ht="15" customHeight="1" x14ac:dyDescent="0.25">
      <c r="A70" s="219"/>
      <c r="B70" s="142"/>
      <c r="C70" s="142"/>
      <c r="D70" s="11">
        <f>Pagina1!$A$49</f>
        <v>0</v>
      </c>
      <c r="E70" s="230"/>
      <c r="F70" s="11"/>
      <c r="G70" s="11"/>
      <c r="H70" s="11"/>
      <c r="I70" s="41"/>
      <c r="J70" s="41"/>
      <c r="K70" s="41"/>
      <c r="L70" s="11">
        <f>Pagina1!$J$49</f>
        <v>0</v>
      </c>
      <c r="M70" s="41"/>
      <c r="N70" s="41"/>
      <c r="O70" s="41"/>
      <c r="P70" s="41"/>
      <c r="Q70" s="41"/>
      <c r="R70" s="298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</row>
    <row r="71" spans="1:57" s="66" customFormat="1" x14ac:dyDescent="0.25">
      <c r="A71" s="64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294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</row>
    <row r="72" spans="1:57" s="66" customFormat="1" x14ac:dyDescent="0.25">
      <c r="A72" s="64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294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</row>
    <row r="73" spans="1:57" s="66" customFormat="1" x14ac:dyDescent="0.25">
      <c r="A73" s="64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294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</row>
    <row r="74" spans="1:57" s="66" customFormat="1" x14ac:dyDescent="0.25">
      <c r="A74" s="64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294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</row>
    <row r="75" spans="1:57" s="66" customFormat="1" x14ac:dyDescent="0.25">
      <c r="A75" s="64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294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</row>
    <row r="76" spans="1:57" s="66" customFormat="1" x14ac:dyDescent="0.25">
      <c r="A76" s="64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294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</row>
    <row r="77" spans="1:57" s="66" customFormat="1" x14ac:dyDescent="0.25">
      <c r="A77" s="64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294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</row>
    <row r="78" spans="1:57" s="66" customFormat="1" x14ac:dyDescent="0.25">
      <c r="A78" s="64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294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</row>
    <row r="79" spans="1:57" s="66" customFormat="1" x14ac:dyDescent="0.25">
      <c r="A79" s="64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294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</row>
    <row r="80" spans="1:57" s="66" customFormat="1" x14ac:dyDescent="0.25">
      <c r="A80" s="64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294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</row>
    <row r="81" spans="1:57" s="66" customFormat="1" x14ac:dyDescent="0.25">
      <c r="A81" s="64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294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</row>
    <row r="82" spans="1:57" s="66" customFormat="1" x14ac:dyDescent="0.25">
      <c r="A82" s="64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294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</row>
    <row r="83" spans="1:57" s="66" customFormat="1" x14ac:dyDescent="0.25">
      <c r="A83" s="64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294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</row>
    <row r="84" spans="1:57" s="66" customFormat="1" x14ac:dyDescent="0.25">
      <c r="A84" s="64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294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</row>
    <row r="85" spans="1:57" s="66" customFormat="1" x14ac:dyDescent="0.25">
      <c r="A85" s="64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294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</row>
    <row r="86" spans="1:57" s="66" customFormat="1" x14ac:dyDescent="0.25">
      <c r="A86" s="64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294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</row>
    <row r="87" spans="1:57" s="66" customFormat="1" x14ac:dyDescent="0.25">
      <c r="A87" s="64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294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</row>
    <row r="88" spans="1:57" s="66" customFormat="1" x14ac:dyDescent="0.25">
      <c r="A88" s="64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294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</row>
    <row r="89" spans="1:57" s="66" customFormat="1" x14ac:dyDescent="0.25">
      <c r="A89" s="64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294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</row>
    <row r="90" spans="1:57" s="66" customFormat="1" x14ac:dyDescent="0.25">
      <c r="A90" s="64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294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</row>
    <row r="91" spans="1:57" s="66" customFormat="1" x14ac:dyDescent="0.25">
      <c r="A91" s="64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294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</row>
    <row r="92" spans="1:57" s="66" customFormat="1" x14ac:dyDescent="0.25">
      <c r="A92" s="64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294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</row>
    <row r="93" spans="1:57" s="66" customFormat="1" x14ac:dyDescent="0.25">
      <c r="A93" s="64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294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</row>
    <row r="94" spans="1:57" s="66" customFormat="1" x14ac:dyDescent="0.25">
      <c r="A94" s="64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294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</row>
    <row r="95" spans="1:57" s="66" customFormat="1" x14ac:dyDescent="0.25">
      <c r="A95" s="64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294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</row>
    <row r="96" spans="1:57" s="66" customFormat="1" x14ac:dyDescent="0.25">
      <c r="A96" s="64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294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</row>
    <row r="97" spans="1:57" s="66" customFormat="1" x14ac:dyDescent="0.25">
      <c r="A97" s="64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294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</row>
    <row r="98" spans="1:57" s="66" customFormat="1" x14ac:dyDescent="0.25">
      <c r="A98" s="64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294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</row>
    <row r="99" spans="1:57" s="66" customFormat="1" x14ac:dyDescent="0.25">
      <c r="A99" s="64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294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</row>
    <row r="100" spans="1:57" s="66" customFormat="1" x14ac:dyDescent="0.25">
      <c r="A100" s="64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294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</row>
    <row r="101" spans="1:57" s="66" customFormat="1" x14ac:dyDescent="0.25">
      <c r="A101" s="64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294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</row>
    <row r="102" spans="1:57" s="66" customFormat="1" x14ac:dyDescent="0.25">
      <c r="A102" s="64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294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</row>
    <row r="103" spans="1:57" s="66" customFormat="1" x14ac:dyDescent="0.25">
      <c r="A103" s="64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294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</row>
    <row r="104" spans="1:57" s="66" customFormat="1" x14ac:dyDescent="0.25">
      <c r="A104" s="64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294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</row>
    <row r="105" spans="1:57" s="66" customFormat="1" x14ac:dyDescent="0.25">
      <c r="A105" s="64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294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</row>
    <row r="106" spans="1:57" s="66" customFormat="1" x14ac:dyDescent="0.25">
      <c r="A106" s="64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294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</row>
    <row r="107" spans="1:57" s="66" customFormat="1" x14ac:dyDescent="0.25">
      <c r="A107" s="64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294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</row>
    <row r="108" spans="1:57" s="66" customFormat="1" x14ac:dyDescent="0.25">
      <c r="A108" s="64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294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</row>
    <row r="109" spans="1:57" s="66" customFormat="1" x14ac:dyDescent="0.25">
      <c r="A109" s="64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294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</row>
    <row r="110" spans="1:57" s="66" customFormat="1" x14ac:dyDescent="0.25">
      <c r="A110" s="64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294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</row>
    <row r="111" spans="1:57" s="66" customFormat="1" x14ac:dyDescent="0.25">
      <c r="A111" s="64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294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</row>
    <row r="112" spans="1:57" s="66" customFormat="1" x14ac:dyDescent="0.25">
      <c r="A112" s="64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294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</row>
    <row r="113" spans="1:57" s="66" customFormat="1" x14ac:dyDescent="0.25">
      <c r="A113" s="64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294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</row>
    <row r="114" spans="1:57" s="66" customFormat="1" x14ac:dyDescent="0.25">
      <c r="A114" s="64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294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</row>
    <row r="115" spans="1:57" s="66" customFormat="1" x14ac:dyDescent="0.25">
      <c r="A115" s="64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294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</row>
    <row r="116" spans="1:57" s="66" customFormat="1" x14ac:dyDescent="0.25">
      <c r="A116" s="64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294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</row>
    <row r="117" spans="1:57" s="66" customFormat="1" x14ac:dyDescent="0.25">
      <c r="A117" s="64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294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</row>
    <row r="118" spans="1:57" s="66" customFormat="1" x14ac:dyDescent="0.25">
      <c r="A118" s="64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294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</row>
    <row r="119" spans="1:57" s="66" customFormat="1" x14ac:dyDescent="0.25">
      <c r="A119" s="64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294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</row>
    <row r="120" spans="1:57" s="66" customFormat="1" x14ac:dyDescent="0.25">
      <c r="A120" s="64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294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</row>
    <row r="121" spans="1:57" s="66" customFormat="1" x14ac:dyDescent="0.25">
      <c r="A121" s="64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294"/>
      <c r="AU121" s="67"/>
      <c r="AV121" s="67"/>
      <c r="AW121" s="67"/>
      <c r="AX121" s="67"/>
      <c r="AY121" s="67"/>
      <c r="AZ121" s="67"/>
      <c r="BA121" s="67"/>
      <c r="BB121" s="67"/>
      <c r="BC121" s="67"/>
      <c r="BD121" s="67"/>
      <c r="BE121" s="67"/>
    </row>
    <row r="122" spans="1:57" s="66" customFormat="1" x14ac:dyDescent="0.25">
      <c r="A122" s="64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294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</row>
    <row r="123" spans="1:57" s="66" customFormat="1" x14ac:dyDescent="0.25">
      <c r="A123" s="64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294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</row>
    <row r="124" spans="1:57" s="66" customFormat="1" x14ac:dyDescent="0.25">
      <c r="A124" s="64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294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</row>
    <row r="125" spans="1:57" s="66" customFormat="1" x14ac:dyDescent="0.25">
      <c r="A125" s="64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294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</row>
    <row r="126" spans="1:57" s="66" customFormat="1" x14ac:dyDescent="0.25">
      <c r="A126" s="64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294"/>
      <c r="AU126" s="67"/>
      <c r="AV126" s="67"/>
      <c r="AW126" s="67"/>
      <c r="AX126" s="67"/>
      <c r="AY126" s="67"/>
      <c r="AZ126" s="67"/>
      <c r="BA126" s="67"/>
      <c r="BB126" s="67"/>
      <c r="BC126" s="67"/>
      <c r="BD126" s="67"/>
      <c r="BE126" s="67"/>
    </row>
    <row r="127" spans="1:57" s="66" customFormat="1" x14ac:dyDescent="0.25">
      <c r="A127" s="64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294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</row>
    <row r="128" spans="1:57" s="66" customFormat="1" x14ac:dyDescent="0.25">
      <c r="A128" s="64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294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</row>
    <row r="129" spans="1:57" s="66" customFormat="1" x14ac:dyDescent="0.25">
      <c r="A129" s="64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294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</row>
    <row r="130" spans="1:57" s="66" customFormat="1" x14ac:dyDescent="0.25">
      <c r="A130" s="64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294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</row>
    <row r="131" spans="1:57" s="66" customFormat="1" x14ac:dyDescent="0.25">
      <c r="A131" s="64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294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</row>
    <row r="132" spans="1:57" s="66" customFormat="1" x14ac:dyDescent="0.25">
      <c r="A132" s="64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294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</row>
    <row r="133" spans="1:57" s="66" customFormat="1" x14ac:dyDescent="0.25">
      <c r="A133" s="64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294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</row>
    <row r="134" spans="1:57" s="66" customFormat="1" x14ac:dyDescent="0.25">
      <c r="A134" s="64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294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</row>
    <row r="135" spans="1:57" s="66" customFormat="1" x14ac:dyDescent="0.25">
      <c r="A135" s="64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294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</row>
    <row r="136" spans="1:57" s="66" customFormat="1" x14ac:dyDescent="0.25">
      <c r="A136" s="64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294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</row>
    <row r="137" spans="1:57" s="66" customFormat="1" x14ac:dyDescent="0.25">
      <c r="A137" s="64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294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</row>
    <row r="138" spans="1:57" s="66" customFormat="1" x14ac:dyDescent="0.25">
      <c r="A138" s="64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294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</row>
    <row r="139" spans="1:57" s="66" customFormat="1" x14ac:dyDescent="0.25">
      <c r="A139" s="64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294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</row>
    <row r="140" spans="1:57" s="66" customFormat="1" x14ac:dyDescent="0.25">
      <c r="A140" s="64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294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</row>
    <row r="141" spans="1:57" s="66" customFormat="1" x14ac:dyDescent="0.25">
      <c r="A141" s="64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294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</row>
    <row r="142" spans="1:57" s="66" customFormat="1" x14ac:dyDescent="0.25">
      <c r="A142" s="64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294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</row>
    <row r="143" spans="1:57" s="66" customFormat="1" x14ac:dyDescent="0.25">
      <c r="A143" s="64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294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</row>
    <row r="144" spans="1:57" s="66" customFormat="1" x14ac:dyDescent="0.25">
      <c r="A144" s="64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294"/>
      <c r="AU144" s="67"/>
      <c r="AV144" s="67"/>
      <c r="AW144" s="67"/>
      <c r="AX144" s="67"/>
      <c r="AY144" s="67"/>
      <c r="AZ144" s="67"/>
      <c r="BA144" s="67"/>
      <c r="BB144" s="67"/>
      <c r="BC144" s="67"/>
      <c r="BD144" s="67"/>
      <c r="BE144" s="67"/>
    </row>
    <row r="145" spans="1:57" s="66" customFormat="1" x14ac:dyDescent="0.25">
      <c r="A145" s="64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294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</row>
    <row r="146" spans="1:57" s="66" customFormat="1" x14ac:dyDescent="0.25">
      <c r="A146" s="64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294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</row>
    <row r="147" spans="1:57" s="66" customFormat="1" x14ac:dyDescent="0.25">
      <c r="A147" s="64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294"/>
      <c r="AU147" s="67"/>
      <c r="AV147" s="67"/>
      <c r="AW147" s="67"/>
      <c r="AX147" s="67"/>
      <c r="AY147" s="67"/>
      <c r="AZ147" s="67"/>
      <c r="BA147" s="67"/>
      <c r="BB147" s="67"/>
      <c r="BC147" s="67"/>
      <c r="BD147" s="67"/>
      <c r="BE147" s="67"/>
    </row>
    <row r="148" spans="1:57" s="66" customFormat="1" x14ac:dyDescent="0.25">
      <c r="A148" s="64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294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</row>
    <row r="149" spans="1:57" s="66" customFormat="1" x14ac:dyDescent="0.25">
      <c r="A149" s="64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294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</row>
    <row r="150" spans="1:57" s="66" customFormat="1" x14ac:dyDescent="0.25">
      <c r="A150" s="64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294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</row>
    <row r="151" spans="1:57" s="66" customFormat="1" x14ac:dyDescent="0.25">
      <c r="A151" s="6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294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</row>
    <row r="152" spans="1:57" s="66" customFormat="1" x14ac:dyDescent="0.25">
      <c r="A152" s="64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294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</row>
    <row r="153" spans="1:57" s="66" customFormat="1" x14ac:dyDescent="0.25">
      <c r="A153" s="64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294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</row>
    <row r="154" spans="1:57" s="66" customFormat="1" x14ac:dyDescent="0.25">
      <c r="A154" s="64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294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</row>
    <row r="155" spans="1:57" s="66" customFormat="1" x14ac:dyDescent="0.25">
      <c r="A155" s="64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294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</row>
    <row r="156" spans="1:57" s="66" customFormat="1" x14ac:dyDescent="0.25">
      <c r="A156" s="64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294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</row>
    <row r="157" spans="1:57" s="66" customFormat="1" x14ac:dyDescent="0.25">
      <c r="A157" s="64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294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</row>
    <row r="158" spans="1:57" s="66" customFormat="1" x14ac:dyDescent="0.25">
      <c r="A158" s="64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294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</row>
    <row r="159" spans="1:57" s="66" customFormat="1" x14ac:dyDescent="0.25">
      <c r="A159" s="64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294"/>
      <c r="AU159" s="67"/>
      <c r="AV159" s="67"/>
      <c r="AW159" s="67"/>
      <c r="AX159" s="67"/>
      <c r="AY159" s="67"/>
      <c r="AZ159" s="67"/>
      <c r="BA159" s="67"/>
      <c r="BB159" s="67"/>
      <c r="BC159" s="67"/>
      <c r="BD159" s="67"/>
      <c r="BE159" s="67"/>
    </row>
    <row r="160" spans="1:57" s="66" customFormat="1" x14ac:dyDescent="0.25">
      <c r="A160" s="64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294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</row>
    <row r="161" spans="1:57" s="66" customFormat="1" x14ac:dyDescent="0.25">
      <c r="A161" s="64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294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</row>
    <row r="162" spans="1:57" s="66" customFormat="1" x14ac:dyDescent="0.25">
      <c r="A162" s="64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294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</row>
    <row r="163" spans="1:57" s="66" customFormat="1" x14ac:dyDescent="0.25">
      <c r="A163" s="64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294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</row>
    <row r="164" spans="1:57" s="66" customFormat="1" x14ac:dyDescent="0.25">
      <c r="A164" s="64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294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</row>
    <row r="165" spans="1:57" s="66" customFormat="1" x14ac:dyDescent="0.25">
      <c r="A165" s="64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294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</row>
    <row r="166" spans="1:57" s="66" customFormat="1" x14ac:dyDescent="0.25">
      <c r="A166" s="64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294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</row>
    <row r="167" spans="1:57" s="66" customFormat="1" x14ac:dyDescent="0.25">
      <c r="A167" s="64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294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</row>
    <row r="168" spans="1:57" s="66" customFormat="1" x14ac:dyDescent="0.25">
      <c r="A168" s="64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294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</row>
    <row r="169" spans="1:57" s="66" customFormat="1" x14ac:dyDescent="0.25">
      <c r="A169" s="64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294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</row>
    <row r="170" spans="1:57" s="66" customFormat="1" x14ac:dyDescent="0.25">
      <c r="A170" s="64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294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</row>
    <row r="171" spans="1:57" s="66" customFormat="1" x14ac:dyDescent="0.25">
      <c r="A171" s="64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294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</row>
    <row r="172" spans="1:57" s="66" customFormat="1" x14ac:dyDescent="0.25">
      <c r="A172" s="64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294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</row>
    <row r="173" spans="1:57" s="66" customFormat="1" x14ac:dyDescent="0.25">
      <c r="A173" s="64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294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</row>
    <row r="174" spans="1:57" s="66" customFormat="1" x14ac:dyDescent="0.25">
      <c r="A174" s="64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294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</row>
    <row r="175" spans="1:57" s="66" customFormat="1" x14ac:dyDescent="0.25">
      <c r="A175" s="64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294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</row>
    <row r="176" spans="1:57" s="66" customFormat="1" x14ac:dyDescent="0.25">
      <c r="A176" s="64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294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</row>
    <row r="177" spans="1:57" s="66" customFormat="1" x14ac:dyDescent="0.25">
      <c r="A177" s="64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294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</row>
    <row r="178" spans="1:57" s="66" customFormat="1" x14ac:dyDescent="0.25">
      <c r="A178" s="64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294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</row>
    <row r="179" spans="1:57" s="66" customFormat="1" x14ac:dyDescent="0.25">
      <c r="A179" s="64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294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</row>
    <row r="180" spans="1:57" s="66" customFormat="1" x14ac:dyDescent="0.25">
      <c r="A180" s="64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294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</row>
    <row r="181" spans="1:57" s="66" customFormat="1" x14ac:dyDescent="0.25">
      <c r="A181" s="64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294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</row>
    <row r="182" spans="1:57" s="66" customFormat="1" x14ac:dyDescent="0.25">
      <c r="A182" s="64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294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</row>
    <row r="183" spans="1:57" s="66" customFormat="1" x14ac:dyDescent="0.25">
      <c r="A183" s="64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294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</row>
    <row r="184" spans="1:57" s="66" customFormat="1" x14ac:dyDescent="0.25">
      <c r="A184" s="64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294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</row>
    <row r="185" spans="1:57" s="66" customFormat="1" x14ac:dyDescent="0.25">
      <c r="A185" s="64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294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</row>
    <row r="186" spans="1:57" s="66" customFormat="1" x14ac:dyDescent="0.25">
      <c r="A186" s="64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294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</row>
    <row r="187" spans="1:57" s="66" customFormat="1" x14ac:dyDescent="0.25">
      <c r="A187" s="64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294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</row>
    <row r="188" spans="1:57" s="66" customFormat="1" x14ac:dyDescent="0.25">
      <c r="A188" s="64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294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</row>
    <row r="189" spans="1:57" s="66" customFormat="1" x14ac:dyDescent="0.25">
      <c r="A189" s="64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294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</row>
    <row r="190" spans="1:57" s="66" customFormat="1" x14ac:dyDescent="0.25">
      <c r="A190" s="64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294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</row>
    <row r="191" spans="1:57" s="66" customFormat="1" x14ac:dyDescent="0.25">
      <c r="A191" s="64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294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</row>
    <row r="192" spans="1:57" s="66" customFormat="1" x14ac:dyDescent="0.25">
      <c r="A192" s="64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294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</row>
    <row r="193" spans="1:57" s="66" customFormat="1" x14ac:dyDescent="0.25">
      <c r="A193" s="64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294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</row>
    <row r="194" spans="1:57" s="66" customFormat="1" x14ac:dyDescent="0.25">
      <c r="A194" s="64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294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</row>
    <row r="195" spans="1:57" s="66" customFormat="1" x14ac:dyDescent="0.25">
      <c r="A195" s="64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294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</row>
    <row r="196" spans="1:57" s="66" customFormat="1" x14ac:dyDescent="0.25">
      <c r="A196" s="64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294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</row>
    <row r="197" spans="1:57" s="66" customFormat="1" x14ac:dyDescent="0.25">
      <c r="A197" s="64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294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</row>
    <row r="198" spans="1:57" s="66" customFormat="1" x14ac:dyDescent="0.25">
      <c r="A198" s="64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294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</row>
    <row r="199" spans="1:57" s="66" customFormat="1" x14ac:dyDescent="0.25">
      <c r="A199" s="64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294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</row>
    <row r="200" spans="1:57" s="66" customFormat="1" x14ac:dyDescent="0.25">
      <c r="A200" s="64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294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</row>
    <row r="201" spans="1:57" s="66" customFormat="1" x14ac:dyDescent="0.25">
      <c r="A201" s="64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294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</row>
    <row r="202" spans="1:57" s="66" customFormat="1" x14ac:dyDescent="0.25">
      <c r="A202" s="64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294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</row>
    <row r="203" spans="1:57" s="66" customFormat="1" x14ac:dyDescent="0.25">
      <c r="A203" s="64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294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</row>
    <row r="204" spans="1:57" s="66" customFormat="1" x14ac:dyDescent="0.25">
      <c r="A204" s="64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294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</row>
    <row r="205" spans="1:57" s="66" customFormat="1" x14ac:dyDescent="0.25">
      <c r="A205" s="64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294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</row>
    <row r="206" spans="1:57" s="66" customFormat="1" x14ac:dyDescent="0.25">
      <c r="A206" s="64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294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</row>
    <row r="207" spans="1:57" s="66" customFormat="1" x14ac:dyDescent="0.25">
      <c r="A207" s="64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294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</row>
    <row r="208" spans="1:57" s="66" customFormat="1" x14ac:dyDescent="0.25">
      <c r="A208" s="64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294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</row>
    <row r="209" spans="1:57" s="66" customFormat="1" x14ac:dyDescent="0.25">
      <c r="A209" s="64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294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</row>
    <row r="210" spans="1:57" s="66" customFormat="1" x14ac:dyDescent="0.25">
      <c r="A210" s="64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294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</row>
    <row r="211" spans="1:57" s="66" customFormat="1" x14ac:dyDescent="0.25">
      <c r="A211" s="64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294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</row>
    <row r="212" spans="1:57" s="66" customFormat="1" x14ac:dyDescent="0.25">
      <c r="A212" s="64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294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</row>
    <row r="213" spans="1:57" s="66" customFormat="1" x14ac:dyDescent="0.25">
      <c r="A213" s="64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294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</row>
    <row r="214" spans="1:57" s="66" customFormat="1" x14ac:dyDescent="0.25">
      <c r="A214" s="64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294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</row>
    <row r="215" spans="1:57" s="66" customFormat="1" x14ac:dyDescent="0.25">
      <c r="A215" s="64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294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</row>
    <row r="216" spans="1:57" s="66" customFormat="1" x14ac:dyDescent="0.25">
      <c r="A216" s="64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294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</row>
    <row r="217" spans="1:57" s="66" customFormat="1" x14ac:dyDescent="0.25">
      <c r="A217" s="64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294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</row>
    <row r="218" spans="1:57" s="66" customFormat="1" x14ac:dyDescent="0.25">
      <c r="A218" s="64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294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</row>
    <row r="219" spans="1:57" s="66" customFormat="1" x14ac:dyDescent="0.25">
      <c r="A219" s="64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294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</row>
    <row r="220" spans="1:57" s="66" customFormat="1" x14ac:dyDescent="0.25">
      <c r="A220" s="64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294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</row>
    <row r="221" spans="1:57" s="66" customFormat="1" x14ac:dyDescent="0.25">
      <c r="A221" s="64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294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</row>
    <row r="222" spans="1:57" s="66" customFormat="1" x14ac:dyDescent="0.25">
      <c r="A222" s="64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294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</row>
    <row r="223" spans="1:57" s="66" customFormat="1" x14ac:dyDescent="0.25">
      <c r="A223" s="64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294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</row>
    <row r="224" spans="1:57" s="66" customFormat="1" x14ac:dyDescent="0.25">
      <c r="A224" s="64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294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</row>
    <row r="225" spans="1:57" s="66" customFormat="1" x14ac:dyDescent="0.25">
      <c r="A225" s="64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294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</row>
    <row r="226" spans="1:57" s="66" customFormat="1" x14ac:dyDescent="0.25">
      <c r="A226" s="64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294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</row>
    <row r="227" spans="1:57" s="66" customFormat="1" x14ac:dyDescent="0.25">
      <c r="A227" s="64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294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</row>
    <row r="228" spans="1:57" s="66" customFormat="1" x14ac:dyDescent="0.25">
      <c r="A228" s="64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294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</row>
    <row r="229" spans="1:57" s="66" customFormat="1" x14ac:dyDescent="0.25">
      <c r="A229" s="64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294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</row>
    <row r="230" spans="1:57" s="66" customFormat="1" x14ac:dyDescent="0.25">
      <c r="A230" s="64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294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</row>
    <row r="231" spans="1:57" s="66" customFormat="1" x14ac:dyDescent="0.25">
      <c r="A231" s="64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294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</row>
    <row r="232" spans="1:57" s="66" customFormat="1" x14ac:dyDescent="0.25">
      <c r="A232" s="64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294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</row>
    <row r="233" spans="1:57" s="66" customFormat="1" x14ac:dyDescent="0.25">
      <c r="A233" s="64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294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</row>
    <row r="234" spans="1:57" s="66" customFormat="1" x14ac:dyDescent="0.25">
      <c r="A234" s="64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294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</row>
    <row r="235" spans="1:57" s="66" customFormat="1" x14ac:dyDescent="0.25">
      <c r="A235" s="64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294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</row>
    <row r="236" spans="1:57" s="66" customFormat="1" x14ac:dyDescent="0.25">
      <c r="A236" s="64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294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</row>
    <row r="237" spans="1:57" s="66" customFormat="1" x14ac:dyDescent="0.25">
      <c r="A237" s="64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294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</row>
    <row r="238" spans="1:57" s="66" customFormat="1" x14ac:dyDescent="0.25">
      <c r="A238" s="64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294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</row>
    <row r="239" spans="1:57" s="66" customFormat="1" x14ac:dyDescent="0.25">
      <c r="A239" s="64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294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</row>
    <row r="240" spans="1:57" s="66" customFormat="1" x14ac:dyDescent="0.25">
      <c r="A240" s="64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294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</row>
    <row r="241" spans="1:57" s="66" customFormat="1" x14ac:dyDescent="0.25">
      <c r="A241" s="64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294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</row>
    <row r="242" spans="1:57" s="66" customFormat="1" x14ac:dyDescent="0.25">
      <c r="A242" s="64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294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</row>
    <row r="243" spans="1:57" s="66" customFormat="1" x14ac:dyDescent="0.25">
      <c r="A243" s="64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294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</row>
    <row r="244" spans="1:57" s="66" customFormat="1" x14ac:dyDescent="0.25">
      <c r="A244" s="64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294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</row>
    <row r="245" spans="1:57" s="66" customFormat="1" x14ac:dyDescent="0.25">
      <c r="A245" s="64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294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</row>
    <row r="246" spans="1:57" s="66" customFormat="1" x14ac:dyDescent="0.25">
      <c r="A246" s="64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294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</row>
    <row r="247" spans="1:57" s="66" customFormat="1" x14ac:dyDescent="0.25">
      <c r="A247" s="64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294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</row>
    <row r="248" spans="1:57" s="66" customFormat="1" x14ac:dyDescent="0.25">
      <c r="A248" s="64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294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</row>
    <row r="249" spans="1:57" s="66" customFormat="1" x14ac:dyDescent="0.25">
      <c r="A249" s="64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294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</row>
    <row r="250" spans="1:57" s="66" customFormat="1" x14ac:dyDescent="0.25">
      <c r="A250" s="64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294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</row>
    <row r="251" spans="1:57" s="66" customFormat="1" x14ac:dyDescent="0.25">
      <c r="A251" s="64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294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</row>
    <row r="252" spans="1:57" s="66" customFormat="1" x14ac:dyDescent="0.25">
      <c r="A252" s="64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294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</row>
    <row r="253" spans="1:57" s="66" customFormat="1" x14ac:dyDescent="0.25">
      <c r="A253" s="64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294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</row>
    <row r="254" spans="1:57" s="66" customFormat="1" x14ac:dyDescent="0.25">
      <c r="A254" s="64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294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</row>
    <row r="255" spans="1:57" s="66" customFormat="1" x14ac:dyDescent="0.25">
      <c r="A255" s="64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294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</row>
    <row r="256" spans="1:57" s="66" customFormat="1" x14ac:dyDescent="0.25">
      <c r="A256" s="64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294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</row>
    <row r="257" spans="1:57" s="66" customFormat="1" x14ac:dyDescent="0.25">
      <c r="A257" s="64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294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</row>
    <row r="258" spans="1:57" s="66" customFormat="1" x14ac:dyDescent="0.25">
      <c r="A258" s="64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294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</row>
    <row r="259" spans="1:57" s="66" customFormat="1" x14ac:dyDescent="0.25">
      <c r="A259" s="64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294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</row>
    <row r="260" spans="1:57" s="66" customFormat="1" x14ac:dyDescent="0.25">
      <c r="A260" s="64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294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</row>
    <row r="261" spans="1:57" s="66" customFormat="1" x14ac:dyDescent="0.25">
      <c r="A261" s="64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294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</row>
    <row r="262" spans="1:57" s="66" customFormat="1" x14ac:dyDescent="0.25">
      <c r="A262" s="64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294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</row>
    <row r="263" spans="1:57" s="66" customFormat="1" x14ac:dyDescent="0.25">
      <c r="A263" s="64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294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</row>
    <row r="264" spans="1:57" s="66" customFormat="1" x14ac:dyDescent="0.25">
      <c r="A264" s="64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294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</row>
    <row r="265" spans="1:57" s="66" customFormat="1" x14ac:dyDescent="0.25">
      <c r="A265" s="64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294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</row>
    <row r="266" spans="1:57" s="66" customFormat="1" x14ac:dyDescent="0.25">
      <c r="A266" s="64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294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</row>
    <row r="267" spans="1:57" s="66" customFormat="1" x14ac:dyDescent="0.25">
      <c r="A267" s="64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294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</row>
    <row r="268" spans="1:57" s="66" customFormat="1" x14ac:dyDescent="0.25">
      <c r="A268" s="64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294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</row>
    <row r="269" spans="1:57" s="66" customFormat="1" x14ac:dyDescent="0.25">
      <c r="A269" s="64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294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</row>
    <row r="270" spans="1:57" s="66" customFormat="1" x14ac:dyDescent="0.25">
      <c r="A270" s="64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294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</row>
    <row r="271" spans="1:57" s="66" customFormat="1" x14ac:dyDescent="0.25">
      <c r="A271" s="64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294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</row>
    <row r="272" spans="1:57" s="66" customFormat="1" x14ac:dyDescent="0.25">
      <c r="A272" s="64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294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</row>
    <row r="273" spans="1:57" s="66" customFormat="1" x14ac:dyDescent="0.25">
      <c r="A273" s="64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294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</row>
    <row r="274" spans="1:57" s="66" customFormat="1" x14ac:dyDescent="0.25">
      <c r="A274" s="64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294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</row>
    <row r="275" spans="1:57" s="66" customFormat="1" x14ac:dyDescent="0.25">
      <c r="A275" s="64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294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</row>
    <row r="276" spans="1:57" s="66" customFormat="1" x14ac:dyDescent="0.25">
      <c r="A276" s="64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294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</row>
    <row r="277" spans="1:57" s="66" customFormat="1" x14ac:dyDescent="0.25">
      <c r="A277" s="64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294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</row>
    <row r="278" spans="1:57" s="66" customFormat="1" x14ac:dyDescent="0.25">
      <c r="A278" s="64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294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</row>
    <row r="279" spans="1:57" s="66" customFormat="1" x14ac:dyDescent="0.25">
      <c r="A279" s="64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294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</row>
    <row r="280" spans="1:57" s="66" customFormat="1" x14ac:dyDescent="0.25">
      <c r="A280" s="64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294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</row>
    <row r="281" spans="1:57" s="66" customFormat="1" x14ac:dyDescent="0.25">
      <c r="A281" s="64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294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</row>
    <row r="282" spans="1:57" s="66" customFormat="1" x14ac:dyDescent="0.25">
      <c r="A282" s="64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294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</row>
    <row r="283" spans="1:57" s="66" customFormat="1" x14ac:dyDescent="0.25">
      <c r="A283" s="64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294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</row>
    <row r="284" spans="1:57" s="66" customFormat="1" x14ac:dyDescent="0.25">
      <c r="A284" s="64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294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</row>
    <row r="285" spans="1:57" s="66" customFormat="1" x14ac:dyDescent="0.25">
      <c r="A285" s="64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294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</row>
    <row r="286" spans="1:57" s="66" customFormat="1" x14ac:dyDescent="0.25">
      <c r="A286" s="64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294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</row>
    <row r="287" spans="1:57" s="66" customFormat="1" x14ac:dyDescent="0.25">
      <c r="A287" s="64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294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</row>
    <row r="288" spans="1:57" s="66" customFormat="1" x14ac:dyDescent="0.25">
      <c r="A288" s="64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294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</row>
    <row r="289" spans="1:57" s="66" customFormat="1" x14ac:dyDescent="0.25">
      <c r="A289" s="64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294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</row>
    <row r="290" spans="1:57" s="66" customFormat="1" x14ac:dyDescent="0.25">
      <c r="A290" s="64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294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</row>
    <row r="291" spans="1:57" s="66" customFormat="1" x14ac:dyDescent="0.25">
      <c r="A291" s="64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294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</row>
    <row r="292" spans="1:57" s="66" customFormat="1" x14ac:dyDescent="0.25">
      <c r="A292" s="64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294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</row>
    <row r="293" spans="1:57" s="66" customFormat="1" x14ac:dyDescent="0.25">
      <c r="A293" s="64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294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</row>
    <row r="294" spans="1:57" s="66" customFormat="1" x14ac:dyDescent="0.25">
      <c r="A294" s="64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294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</row>
    <row r="295" spans="1:57" s="66" customFormat="1" x14ac:dyDescent="0.25">
      <c r="A295" s="64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294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</row>
    <row r="296" spans="1:57" s="66" customFormat="1" x14ac:dyDescent="0.25">
      <c r="A296" s="64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294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</row>
    <row r="297" spans="1:57" s="66" customFormat="1" x14ac:dyDescent="0.25">
      <c r="A297" s="64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294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</row>
    <row r="298" spans="1:57" s="66" customFormat="1" x14ac:dyDescent="0.25">
      <c r="A298" s="64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294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</row>
    <row r="299" spans="1:57" s="66" customFormat="1" x14ac:dyDescent="0.25">
      <c r="A299" s="64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294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</row>
    <row r="300" spans="1:57" s="66" customFormat="1" x14ac:dyDescent="0.25">
      <c r="A300" s="64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294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</row>
  </sheetData>
  <sheetProtection selectLockedCells="1"/>
  <mergeCells count="45">
    <mergeCell ref="C65:C66"/>
    <mergeCell ref="C53:C54"/>
    <mergeCell ref="C55:C56"/>
    <mergeCell ref="C57:C58"/>
    <mergeCell ref="C59:C60"/>
    <mergeCell ref="C61:C62"/>
    <mergeCell ref="C63:C64"/>
    <mergeCell ref="C51:C52"/>
    <mergeCell ref="B43:F44"/>
    <mergeCell ref="G43:G44"/>
    <mergeCell ref="H43:H44"/>
    <mergeCell ref="I44:L44"/>
    <mergeCell ref="B47:B48"/>
    <mergeCell ref="C47:C48"/>
    <mergeCell ref="D47:D48"/>
    <mergeCell ref="E47:E48"/>
    <mergeCell ref="C49:C50"/>
    <mergeCell ref="O28:P28"/>
    <mergeCell ref="M44:N44"/>
    <mergeCell ref="O44:P44"/>
    <mergeCell ref="B29:P29"/>
    <mergeCell ref="B41:F42"/>
    <mergeCell ref="G41:G42"/>
    <mergeCell ref="H41:H42"/>
    <mergeCell ref="I42:L42"/>
    <mergeCell ref="M42:N42"/>
    <mergeCell ref="O42:P42"/>
    <mergeCell ref="B27:F28"/>
    <mergeCell ref="G27:G28"/>
    <mergeCell ref="H27:H28"/>
    <mergeCell ref="I28:L28"/>
    <mergeCell ref="M28:N28"/>
    <mergeCell ref="S8:S9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  <mergeCell ref="I14:L14"/>
    <mergeCell ref="M14:P14"/>
  </mergeCells>
  <conditionalFormatting sqref="B4">
    <cfRule type="cellIs" dxfId="42" priority="1" operator="equal">
      <formula>"Departament"</formula>
    </cfRule>
    <cfRule type="cellIs" dxfId="41" priority="2" operator="equal">
      <formula>0</formula>
    </cfRule>
  </conditionalFormatting>
  <conditionalFormatting sqref="B5:B6">
    <cfRule type="containsBlanks" dxfId="40" priority="7">
      <formula>LEN(TRIM(B5))=0</formula>
    </cfRule>
  </conditionalFormatting>
  <conditionalFormatting sqref="B16:P26">
    <cfRule type="expression" dxfId="39" priority="13">
      <formula>$F16="DFA"</formula>
    </cfRule>
    <cfRule type="expression" dxfId="38" priority="14">
      <formula>$D16&lt;&gt;""</formula>
    </cfRule>
    <cfRule type="containsBlanks" dxfId="37" priority="15">
      <formula>LEN(TRIM(B16))=0</formula>
    </cfRule>
  </conditionalFormatting>
  <conditionalFormatting sqref="B30:P40">
    <cfRule type="expression" dxfId="36" priority="9">
      <formula>$F30="DFA"</formula>
    </cfRule>
    <cfRule type="expression" dxfId="35" priority="10">
      <formula>$D30&lt;&gt;""</formula>
    </cfRule>
    <cfRule type="containsBlanks" dxfId="34" priority="11">
      <formula>LEN(TRIM(B30))=0</formula>
    </cfRule>
  </conditionalFormatting>
  <conditionalFormatting sqref="D70 L70">
    <cfRule type="cellIs" dxfId="33" priority="18" operator="equal">
      <formula>0</formula>
    </cfRule>
  </conditionalFormatting>
  <conditionalFormatting sqref="D69:P69">
    <cfRule type="containsText" dxfId="32" priority="22" operator="containsText" text="0">
      <formula>NOT(ISERROR(SEARCH("0",D69)))</formula>
    </cfRule>
  </conditionalFormatting>
  <conditionalFormatting sqref="E16:E26">
    <cfRule type="containsBlanks" dxfId="31" priority="12">
      <formula>LEN(TRIM(E16))=0</formula>
    </cfRule>
  </conditionalFormatting>
  <conditionalFormatting sqref="E30:E40">
    <cfRule type="containsBlanks" dxfId="30" priority="8">
      <formula>LEN(TRIM(E30))=0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4D5B58E-21EE-4C4A-83EB-CBA74097B4B1}">
          <x14:formula1>
            <xm:f>Nomenclatoare!$M$32:$M$34</xm:f>
          </x14:formula1>
          <xm:sqref>F30:F40 F16:F26</xm:sqref>
        </x14:dataValidation>
        <x14:dataValidation type="list" allowBlank="1" showInputMessage="1" showErrorMessage="1" xr:uid="{F0740EE3-97AA-4031-8F22-F370C6BF1E4D}">
          <x14:formula1>
            <xm:f>Nomenclatoare!$M$25:$M$27</xm:f>
          </x14:formula1>
          <xm:sqref>C30:C40 C16:C26</xm:sqref>
        </x14:dataValidation>
        <x14:dataValidation type="list" allowBlank="1" showInputMessage="1" showErrorMessage="1" xr:uid="{7B92F0B2-AFD1-4F7E-A271-8579C36A889D}">
          <x14:formula1>
            <xm:f>Nomenclatoare!$M$37:$M$40</xm:f>
          </x14:formula1>
          <xm:sqref>H30:H40 H16:H26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82E04-5D07-40CF-80AA-8F6D43EB4D51}">
  <dimension ref="A1:BE300"/>
  <sheetViews>
    <sheetView showGridLines="0" topLeftCell="A24" zoomScale="115" zoomScaleNormal="115" workbookViewId="0">
      <selection activeCell="H45" sqref="H45"/>
    </sheetView>
  </sheetViews>
  <sheetFormatPr defaultColWidth="9.109375" defaultRowHeight="10.8" x14ac:dyDescent="0.25"/>
  <cols>
    <col min="1" max="1" width="4.77734375" style="64" customWidth="1"/>
    <col min="2" max="2" width="3.109375" style="35" customWidth="1"/>
    <col min="3" max="3" width="4.6640625" style="35" bestFit="1" customWidth="1"/>
    <col min="4" max="4" width="45.88671875" style="35" customWidth="1"/>
    <col min="5" max="5" width="11.6640625" style="35" customWidth="1"/>
    <col min="6" max="6" width="5.88671875" style="35" customWidth="1"/>
    <col min="7" max="7" width="5.88671875" style="35" bestFit="1" customWidth="1"/>
    <col min="8" max="8" width="7.6640625" style="35" customWidth="1"/>
    <col min="9" max="12" width="3.5546875" style="35" customWidth="1"/>
    <col min="13" max="14" width="4.33203125" style="35" customWidth="1"/>
    <col min="15" max="15" width="4.6640625" style="35" customWidth="1"/>
    <col min="16" max="16" width="4.5546875" style="35" customWidth="1"/>
    <col min="17" max="17" width="4.77734375" style="35" customWidth="1"/>
    <col min="18" max="18" width="9.109375" style="66"/>
    <col min="19" max="19" width="9.109375" style="66" customWidth="1"/>
    <col min="20" max="30" width="4.109375" style="66" customWidth="1"/>
    <col min="31" max="31" width="4.5546875" style="66" customWidth="1"/>
    <col min="32" max="45" width="3.88671875" style="66" customWidth="1"/>
    <col min="46" max="46" width="9.109375" style="66"/>
    <col min="47" max="57" width="9.109375" style="67"/>
    <col min="58" max="16384" width="9.109375" style="35"/>
  </cols>
  <sheetData>
    <row r="1" spans="1:57" s="65" customFormat="1" x14ac:dyDescent="0.25">
      <c r="A1" s="64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</row>
    <row r="2" spans="1:57" s="19" customFormat="1" ht="15" customHeight="1" x14ac:dyDescent="0.25">
      <c r="A2" s="68"/>
      <c r="B2" s="69" t="s">
        <v>76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</row>
    <row r="3" spans="1:57" s="19" customFormat="1" ht="15" customHeight="1" x14ac:dyDescent="0.3">
      <c r="A3" s="68"/>
      <c r="B3" s="69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/>
      <c r="M3" s="11" t="s">
        <v>107</v>
      </c>
      <c r="N3" s="11"/>
      <c r="O3" s="11"/>
      <c r="P3" s="11"/>
      <c r="Q3" s="11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</row>
    <row r="4" spans="1:57" s="19" customFormat="1" ht="15" customHeight="1" x14ac:dyDescent="0.25">
      <c r="A4" s="68"/>
      <c r="B4" s="142" t="str">
        <f>IF(Pagina1!$D$4="","Departament",Pagina1!$D$4)</f>
        <v>Departament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1:57" ht="15" customHeight="1" x14ac:dyDescent="0.25">
      <c r="B5" s="142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57" ht="15" customHeight="1" x14ac:dyDescent="0.25">
      <c r="B6" s="142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57" ht="15" customHeight="1" x14ac:dyDescent="0.25">
      <c r="B7" s="142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">
        <v>39</v>
      </c>
      <c r="N7" s="11"/>
      <c r="O7" s="11"/>
      <c r="P7" s="11"/>
      <c r="Q7" s="11"/>
    </row>
    <row r="8" spans="1:57" ht="15" customHeight="1" x14ac:dyDescent="0.25">
      <c r="B8" s="142"/>
      <c r="C8" s="11"/>
      <c r="D8" s="11"/>
      <c r="E8" s="11"/>
      <c r="F8" s="11"/>
      <c r="G8" s="11"/>
      <c r="H8" s="11"/>
      <c r="I8" s="11"/>
      <c r="J8" s="11"/>
      <c r="K8" s="11"/>
      <c r="L8" s="11"/>
      <c r="M8" s="11" t="str">
        <f>numerector</f>
        <v>Prof. univ. dr. ing. habil. Carol SCHNAKOVSZKY</v>
      </c>
      <c r="N8" s="11"/>
      <c r="O8" s="11"/>
      <c r="P8" s="11"/>
      <c r="Q8" s="11"/>
      <c r="S8" s="357" t="s">
        <v>3</v>
      </c>
    </row>
    <row r="9" spans="1:57" ht="19.95" customHeight="1" x14ac:dyDescent="0.25">
      <c r="B9" s="16"/>
      <c r="S9" s="357"/>
    </row>
    <row r="10" spans="1:57" ht="15.6" x14ac:dyDescent="0.25">
      <c r="B10" s="330" t="s">
        <v>18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S10" s="306" t="s">
        <v>176</v>
      </c>
    </row>
    <row r="11" spans="1:57" s="77" customFormat="1" ht="15.6" x14ac:dyDescent="0.25">
      <c r="A11" s="73"/>
      <c r="B11" s="330" t="s">
        <v>72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74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</row>
    <row r="12" spans="1:57" ht="15" customHeight="1" thickBot="1" x14ac:dyDescent="0.3">
      <c r="C12" s="7"/>
      <c r="E12" s="78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 x14ac:dyDescent="0.3">
      <c r="B13" s="325" t="s">
        <v>221</v>
      </c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7"/>
    </row>
    <row r="14" spans="1:57" s="72" customFormat="1" ht="15" customHeight="1" x14ac:dyDescent="0.25">
      <c r="A14" s="79"/>
      <c r="B14" s="332" t="s">
        <v>0</v>
      </c>
      <c r="C14" s="336" t="s">
        <v>25</v>
      </c>
      <c r="D14" s="336" t="s">
        <v>1</v>
      </c>
      <c r="E14" s="336" t="s">
        <v>3</v>
      </c>
      <c r="F14" s="336" t="s">
        <v>2</v>
      </c>
      <c r="G14" s="336" t="s">
        <v>8</v>
      </c>
      <c r="H14" s="355" t="s">
        <v>9</v>
      </c>
      <c r="I14" s="332" t="s">
        <v>14</v>
      </c>
      <c r="J14" s="336"/>
      <c r="K14" s="336"/>
      <c r="L14" s="339"/>
      <c r="M14" s="338" t="s">
        <v>15</v>
      </c>
      <c r="N14" s="336"/>
      <c r="O14" s="336"/>
      <c r="P14" s="339"/>
      <c r="Q14" s="35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1"/>
      <c r="AV14" s="82"/>
      <c r="AW14" s="81"/>
      <c r="AX14" s="81"/>
      <c r="AY14" s="83"/>
      <c r="AZ14" s="83"/>
      <c r="BA14" s="83"/>
      <c r="BB14" s="83"/>
      <c r="BC14" s="83"/>
      <c r="BD14" s="83"/>
      <c r="BE14" s="83"/>
    </row>
    <row r="15" spans="1:57" s="72" customFormat="1" ht="15" customHeight="1" thickBot="1" x14ac:dyDescent="0.3">
      <c r="A15" s="79"/>
      <c r="B15" s="333"/>
      <c r="C15" s="337"/>
      <c r="D15" s="337"/>
      <c r="E15" s="337"/>
      <c r="F15" s="337"/>
      <c r="G15" s="337"/>
      <c r="H15" s="356"/>
      <c r="I15" s="173" t="s">
        <v>4</v>
      </c>
      <c r="J15" s="174" t="s">
        <v>5</v>
      </c>
      <c r="K15" s="174" t="s">
        <v>6</v>
      </c>
      <c r="L15" s="175" t="s">
        <v>7</v>
      </c>
      <c r="M15" s="176" t="s">
        <v>12</v>
      </c>
      <c r="N15" s="174" t="s">
        <v>13</v>
      </c>
      <c r="O15" s="174" t="s">
        <v>10</v>
      </c>
      <c r="P15" s="175" t="s">
        <v>11</v>
      </c>
      <c r="Q15" s="35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4"/>
      <c r="AV15" s="84"/>
      <c r="AW15" s="84"/>
      <c r="AX15" s="84"/>
      <c r="AY15" s="83"/>
      <c r="AZ15" s="83"/>
      <c r="BA15" s="83"/>
      <c r="BB15" s="83"/>
      <c r="BC15" s="83"/>
      <c r="BD15" s="83"/>
      <c r="BE15" s="83"/>
    </row>
    <row r="16" spans="1:57" ht="15" customHeight="1" x14ac:dyDescent="0.25">
      <c r="B16" s="178" t="e" cm="1" vm="1">
        <f t="array" ref="B16">_xlfn.SEQUENCE(COUNTA(D16:D26))</f>
        <v>#VALUE!</v>
      </c>
      <c r="C16" s="179"/>
      <c r="D16" s="180"/>
      <c r="E16" s="181" t="str">
        <f>IF(D16&lt;&gt;"",CONCATENATE($S$10,7,S16,B16,C16),"")</f>
        <v/>
      </c>
      <c r="F16" s="179"/>
      <c r="G16" s="179"/>
      <c r="H16" s="182"/>
      <c r="I16" s="178"/>
      <c r="J16" s="179"/>
      <c r="K16" s="179"/>
      <c r="L16" s="183"/>
      <c r="M16" s="184" t="str">
        <f>IF(I16&lt;&gt;"",I16*14,"")</f>
        <v/>
      </c>
      <c r="N16" s="185" t="str">
        <f>IF(SUM(J16:L16)&lt;&gt;0,SUM(J16:L16)*14,"")</f>
        <v/>
      </c>
      <c r="O16" s="181" t="str">
        <f>IF(SUM(M16:N16)&lt;&gt;0,SUM(M16:N16),"")</f>
        <v/>
      </c>
      <c r="P16" s="186" t="str">
        <f>IF(G16&lt;&gt;0,G16*25-O16,"")</f>
        <v/>
      </c>
      <c r="S16" s="301" t="e" vm="2">
        <f>IF(B16&lt;=9,"0","")</f>
        <v>#VALUE!</v>
      </c>
      <c r="AU16" s="85"/>
      <c r="AV16" s="85"/>
      <c r="AW16" s="85"/>
      <c r="AX16" s="85"/>
      <c r="AY16" s="86"/>
      <c r="AZ16" s="86"/>
      <c r="BA16" s="86"/>
      <c r="BB16" s="86"/>
      <c r="BC16" s="86"/>
      <c r="BD16" s="86"/>
      <c r="BE16" s="86"/>
    </row>
    <row r="17" spans="1:57" ht="15" customHeight="1" x14ac:dyDescent="0.25">
      <c r="B17" s="190"/>
      <c r="C17" s="179"/>
      <c r="D17" s="191"/>
      <c r="E17" s="181" t="str">
        <f t="shared" ref="E17:E26" si="0">IF(D17&lt;&gt;"",CONCATENATE($S$10,7,S17,B17,C17),"")</f>
        <v/>
      </c>
      <c r="F17" s="179"/>
      <c r="G17" s="179"/>
      <c r="H17" s="192"/>
      <c r="I17" s="178"/>
      <c r="J17" s="179"/>
      <c r="K17" s="179"/>
      <c r="L17" s="183"/>
      <c r="M17" s="184" t="str">
        <f>IF(I17&lt;&gt;"",I17*14,"")</f>
        <v/>
      </c>
      <c r="N17" s="185" t="str">
        <f>IF(SUM(J17:L17)&lt;&gt;0,SUM(J17:L17)*14,"")</f>
        <v/>
      </c>
      <c r="O17" s="181" t="str">
        <f t="shared" ref="O17:O26" si="1">IF(SUM(M17:N17)&lt;&gt;0,SUM(M17:N17),"")</f>
        <v/>
      </c>
      <c r="P17" s="186" t="str">
        <f t="shared" ref="P17:P26" si="2">IF(G17&lt;&gt;0,G17*25-O17,"")</f>
        <v/>
      </c>
      <c r="S17" s="301" t="str">
        <f t="shared" ref="S17:S26" si="3">IF(B17&lt;=9,"0","")</f>
        <v>0</v>
      </c>
      <c r="AU17" s="85"/>
      <c r="AV17" s="85"/>
      <c r="AW17" s="85"/>
      <c r="AX17" s="85"/>
      <c r="AY17" s="86"/>
      <c r="AZ17" s="86"/>
      <c r="BA17" s="86"/>
      <c r="BB17" s="86"/>
      <c r="BC17" s="86"/>
      <c r="BD17" s="86"/>
      <c r="BE17" s="86"/>
    </row>
    <row r="18" spans="1:57" ht="15" customHeight="1" x14ac:dyDescent="0.25">
      <c r="A18" s="67"/>
      <c r="B18" s="190"/>
      <c r="C18" s="179"/>
      <c r="D18" s="191"/>
      <c r="E18" s="181" t="str">
        <f t="shared" si="0"/>
        <v/>
      </c>
      <c r="F18" s="179"/>
      <c r="G18" s="193"/>
      <c r="H18" s="192"/>
      <c r="I18" s="178"/>
      <c r="J18" s="179"/>
      <c r="K18" s="179"/>
      <c r="L18" s="183"/>
      <c r="M18" s="184" t="str">
        <f t="shared" ref="M18:M26" si="4">IF(I18&lt;&gt;"",I18*14,"")</f>
        <v/>
      </c>
      <c r="N18" s="185" t="str">
        <f t="shared" ref="N18:N26" si="5">IF(SUM(J18:L18)&lt;&gt;0,SUM(J18:L18)*14,"")</f>
        <v/>
      </c>
      <c r="O18" s="181" t="str">
        <f t="shared" si="1"/>
        <v/>
      </c>
      <c r="P18" s="186" t="str">
        <f t="shared" si="2"/>
        <v/>
      </c>
      <c r="R18" s="67"/>
      <c r="S18" s="301" t="str">
        <f t="shared" si="3"/>
        <v>0</v>
      </c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6"/>
      <c r="AZ18" s="86"/>
      <c r="BA18" s="86"/>
      <c r="BB18" s="86"/>
      <c r="BC18" s="86"/>
      <c r="BD18" s="86"/>
      <c r="BE18" s="86"/>
    </row>
    <row r="19" spans="1:57" ht="15" customHeight="1" x14ac:dyDescent="0.25">
      <c r="A19" s="67"/>
      <c r="B19" s="190"/>
      <c r="C19" s="179"/>
      <c r="D19" s="191"/>
      <c r="E19" s="181" t="str">
        <f t="shared" si="0"/>
        <v/>
      </c>
      <c r="F19" s="179"/>
      <c r="G19" s="193"/>
      <c r="H19" s="192"/>
      <c r="I19" s="178"/>
      <c r="J19" s="179"/>
      <c r="K19" s="179"/>
      <c r="L19" s="183"/>
      <c r="M19" s="184" t="str">
        <f t="shared" si="4"/>
        <v/>
      </c>
      <c r="N19" s="185" t="str">
        <f t="shared" si="5"/>
        <v/>
      </c>
      <c r="O19" s="181" t="str">
        <f t="shared" si="1"/>
        <v/>
      </c>
      <c r="P19" s="186" t="str">
        <f t="shared" si="2"/>
        <v/>
      </c>
      <c r="R19" s="67"/>
      <c r="S19" s="301" t="str">
        <f t="shared" si="3"/>
        <v>0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6"/>
      <c r="AZ19" s="86"/>
      <c r="BA19" s="86"/>
      <c r="BB19" s="86"/>
      <c r="BC19" s="86"/>
      <c r="BD19" s="86"/>
      <c r="BE19" s="86"/>
    </row>
    <row r="20" spans="1:57" ht="15" customHeight="1" x14ac:dyDescent="0.25">
      <c r="A20" s="67"/>
      <c r="B20" s="178"/>
      <c r="C20" s="179"/>
      <c r="D20" s="191"/>
      <c r="E20" s="181" t="str">
        <f t="shared" si="0"/>
        <v/>
      </c>
      <c r="F20" s="179"/>
      <c r="G20" s="193"/>
      <c r="H20" s="192"/>
      <c r="I20" s="178"/>
      <c r="J20" s="179"/>
      <c r="K20" s="179"/>
      <c r="L20" s="183"/>
      <c r="M20" s="184" t="str">
        <f t="shared" si="4"/>
        <v/>
      </c>
      <c r="N20" s="185" t="str">
        <f t="shared" si="5"/>
        <v/>
      </c>
      <c r="O20" s="181" t="str">
        <f t="shared" si="1"/>
        <v/>
      </c>
      <c r="P20" s="186" t="str">
        <f t="shared" si="2"/>
        <v/>
      </c>
      <c r="R20" s="67"/>
      <c r="S20" s="301" t="str">
        <f t="shared" si="3"/>
        <v>0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6"/>
      <c r="AZ20" s="86"/>
      <c r="BA20" s="86"/>
      <c r="BB20" s="86"/>
      <c r="BC20" s="86"/>
      <c r="BD20" s="86"/>
      <c r="BE20" s="86"/>
    </row>
    <row r="21" spans="1:57" ht="15" customHeight="1" x14ac:dyDescent="0.25">
      <c r="B21" s="190"/>
      <c r="C21" s="179"/>
      <c r="D21" s="191"/>
      <c r="E21" s="181" t="str">
        <f t="shared" si="0"/>
        <v/>
      </c>
      <c r="F21" s="179"/>
      <c r="G21" s="193"/>
      <c r="H21" s="192"/>
      <c r="I21" s="178"/>
      <c r="J21" s="179"/>
      <c r="K21" s="179"/>
      <c r="L21" s="183"/>
      <c r="M21" s="184" t="str">
        <f t="shared" si="4"/>
        <v/>
      </c>
      <c r="N21" s="185" t="str">
        <f t="shared" si="5"/>
        <v/>
      </c>
      <c r="O21" s="181" t="str">
        <f t="shared" si="1"/>
        <v/>
      </c>
      <c r="P21" s="186" t="str">
        <f t="shared" si="2"/>
        <v/>
      </c>
      <c r="S21" s="301" t="str">
        <f t="shared" si="3"/>
        <v>0</v>
      </c>
      <c r="AU21" s="85"/>
      <c r="AV21" s="85"/>
      <c r="AW21" s="85"/>
      <c r="AX21" s="85"/>
      <c r="AY21" s="86"/>
      <c r="AZ21" s="86"/>
      <c r="BA21" s="86"/>
      <c r="BB21" s="86"/>
      <c r="BC21" s="86"/>
      <c r="BD21" s="86"/>
      <c r="BE21" s="86"/>
    </row>
    <row r="22" spans="1:57" ht="15" customHeight="1" x14ac:dyDescent="0.25">
      <c r="B22" s="190"/>
      <c r="C22" s="179"/>
      <c r="D22" s="191"/>
      <c r="E22" s="181" t="str">
        <f t="shared" si="0"/>
        <v/>
      </c>
      <c r="F22" s="179"/>
      <c r="G22" s="193"/>
      <c r="H22" s="192"/>
      <c r="I22" s="178"/>
      <c r="J22" s="179"/>
      <c r="K22" s="179"/>
      <c r="L22" s="183"/>
      <c r="M22" s="184" t="str">
        <f t="shared" si="4"/>
        <v/>
      </c>
      <c r="N22" s="185" t="str">
        <f t="shared" si="5"/>
        <v/>
      </c>
      <c r="O22" s="181" t="str">
        <f t="shared" si="1"/>
        <v/>
      </c>
      <c r="P22" s="186" t="str">
        <f t="shared" si="2"/>
        <v/>
      </c>
      <c r="S22" s="301" t="str">
        <f t="shared" si="3"/>
        <v>0</v>
      </c>
      <c r="AU22" s="85"/>
      <c r="AV22" s="85"/>
      <c r="AW22" s="85"/>
      <c r="AX22" s="85"/>
      <c r="AY22" s="86"/>
      <c r="AZ22" s="86"/>
      <c r="BA22" s="86"/>
      <c r="BB22" s="86"/>
      <c r="BC22" s="86"/>
      <c r="BD22" s="86"/>
      <c r="BE22" s="86"/>
    </row>
    <row r="23" spans="1:57" s="90" customFormat="1" ht="15" customHeight="1" x14ac:dyDescent="0.25">
      <c r="A23" s="88"/>
      <c r="B23" s="190"/>
      <c r="C23" s="179"/>
      <c r="D23" s="191"/>
      <c r="E23" s="181" t="str">
        <f t="shared" si="0"/>
        <v/>
      </c>
      <c r="F23" s="179"/>
      <c r="G23" s="193"/>
      <c r="H23" s="192"/>
      <c r="I23" s="178"/>
      <c r="J23" s="179"/>
      <c r="K23" s="179"/>
      <c r="L23" s="183"/>
      <c r="M23" s="184" t="str">
        <f t="shared" si="4"/>
        <v/>
      </c>
      <c r="N23" s="185" t="str">
        <f t="shared" si="5"/>
        <v/>
      </c>
      <c r="O23" s="181" t="str">
        <f t="shared" si="1"/>
        <v/>
      </c>
      <c r="P23" s="186" t="str">
        <f t="shared" si="2"/>
        <v/>
      </c>
      <c r="Q23" s="35"/>
      <c r="R23" s="88"/>
      <c r="S23" s="301" t="str">
        <f t="shared" si="3"/>
        <v>0</v>
      </c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85"/>
      <c r="AV23" s="85"/>
      <c r="AW23" s="85"/>
      <c r="AX23" s="85"/>
      <c r="AY23" s="86"/>
      <c r="AZ23" s="86"/>
      <c r="BA23" s="89"/>
      <c r="BB23" s="89"/>
      <c r="BC23" s="89"/>
      <c r="BD23" s="89"/>
      <c r="BE23" s="89"/>
    </row>
    <row r="24" spans="1:57" ht="15" customHeight="1" x14ac:dyDescent="0.25">
      <c r="B24" s="190"/>
      <c r="C24" s="179"/>
      <c r="D24" s="191"/>
      <c r="E24" s="181" t="str">
        <f t="shared" si="0"/>
        <v/>
      </c>
      <c r="F24" s="179"/>
      <c r="G24" s="193"/>
      <c r="H24" s="192"/>
      <c r="I24" s="178"/>
      <c r="J24" s="179"/>
      <c r="K24" s="179"/>
      <c r="L24" s="183"/>
      <c r="M24" s="184" t="str">
        <f t="shared" si="4"/>
        <v/>
      </c>
      <c r="N24" s="185" t="str">
        <f t="shared" si="5"/>
        <v/>
      </c>
      <c r="O24" s="181" t="str">
        <f t="shared" si="1"/>
        <v/>
      </c>
      <c r="P24" s="186" t="str">
        <f t="shared" si="2"/>
        <v/>
      </c>
      <c r="S24" s="301" t="str">
        <f t="shared" si="3"/>
        <v>0</v>
      </c>
      <c r="AU24" s="85"/>
      <c r="AV24" s="85"/>
      <c r="AW24" s="85"/>
      <c r="AX24" s="85"/>
      <c r="AY24" s="86"/>
      <c r="AZ24" s="86"/>
      <c r="BA24" s="86"/>
      <c r="BB24" s="86"/>
      <c r="BC24" s="86"/>
      <c r="BD24" s="86"/>
      <c r="BE24" s="86"/>
    </row>
    <row r="25" spans="1:57" s="90" customFormat="1" ht="15" customHeight="1" x14ac:dyDescent="0.25">
      <c r="A25" s="88"/>
      <c r="B25" s="190"/>
      <c r="C25" s="179"/>
      <c r="D25" s="191"/>
      <c r="E25" s="181" t="str">
        <f t="shared" si="0"/>
        <v/>
      </c>
      <c r="F25" s="179"/>
      <c r="G25" s="193"/>
      <c r="H25" s="192"/>
      <c r="I25" s="178"/>
      <c r="J25" s="179"/>
      <c r="K25" s="179"/>
      <c r="L25" s="183"/>
      <c r="M25" s="184" t="str">
        <f t="shared" si="4"/>
        <v/>
      </c>
      <c r="N25" s="185" t="str">
        <f t="shared" si="5"/>
        <v/>
      </c>
      <c r="O25" s="181" t="str">
        <f t="shared" si="1"/>
        <v/>
      </c>
      <c r="P25" s="186" t="str">
        <f t="shared" si="2"/>
        <v/>
      </c>
      <c r="Q25" s="35"/>
      <c r="R25" s="88"/>
      <c r="S25" s="301" t="str">
        <f t="shared" si="3"/>
        <v>0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6"/>
      <c r="AZ25" s="86"/>
      <c r="BA25" s="89"/>
      <c r="BB25" s="89"/>
      <c r="BC25" s="89"/>
      <c r="BD25" s="89"/>
      <c r="BE25" s="89"/>
    </row>
    <row r="26" spans="1:57" ht="15" customHeight="1" thickBot="1" x14ac:dyDescent="0.3">
      <c r="B26" s="190"/>
      <c r="C26" s="179"/>
      <c r="D26" s="191"/>
      <c r="E26" s="181" t="str">
        <f t="shared" si="0"/>
        <v/>
      </c>
      <c r="F26" s="179"/>
      <c r="G26" s="193"/>
      <c r="H26" s="192"/>
      <c r="I26" s="198"/>
      <c r="J26" s="199"/>
      <c r="K26" s="199"/>
      <c r="L26" s="200"/>
      <c r="M26" s="184" t="str">
        <f t="shared" si="4"/>
        <v/>
      </c>
      <c r="N26" s="185" t="str">
        <f t="shared" si="5"/>
        <v/>
      </c>
      <c r="O26" s="181" t="str">
        <f t="shared" si="1"/>
        <v/>
      </c>
      <c r="P26" s="186" t="str">
        <f t="shared" si="2"/>
        <v/>
      </c>
      <c r="S26" s="301" t="str">
        <f t="shared" si="3"/>
        <v>0</v>
      </c>
      <c r="AU26" s="85"/>
      <c r="AV26" s="85"/>
      <c r="AW26" s="85"/>
      <c r="AX26" s="85"/>
      <c r="AY26" s="86"/>
      <c r="AZ26" s="86"/>
      <c r="BA26" s="86"/>
      <c r="BB26" s="86"/>
      <c r="BC26" s="86"/>
      <c r="BD26" s="86"/>
      <c r="BE26" s="86"/>
    </row>
    <row r="27" spans="1:57" ht="15" customHeight="1" thickBot="1" x14ac:dyDescent="0.3">
      <c r="B27" s="311" t="s">
        <v>70</v>
      </c>
      <c r="C27" s="341"/>
      <c r="D27" s="341"/>
      <c r="E27" s="341"/>
      <c r="F27" s="342"/>
      <c r="G27" s="334">
        <f t="shared" ref="G27:G28" si="6">SUMIF($F16:$F26,"&lt;&gt;DFA",G16:G26)</f>
        <v>0</v>
      </c>
      <c r="H27" s="353" t="str">
        <f>CONCATENATE(TEXT(COUNTIFS(F16:F26,"&lt;&gt;DFA",H16:H26,"E*"),0),"E, ",TEXT(COUNTIFS(F16:F26,"&lt;&gt;DFA",H16:H26,"C"),0),"C, ",TEXT(COUNTIFS(F16:F26,"&lt;&gt;DFA",H16:H26,"V"),0),"V")</f>
        <v>0E, 0C, 0V</v>
      </c>
      <c r="I27" s="222">
        <f>SUMIF($F16:$F26,"&lt;&gt;DFA",I16:I26)</f>
        <v>0</v>
      </c>
      <c r="J27" s="223">
        <f t="shared" ref="J27:P27" si="7">SUMIF($F16:$F26,"&lt;&gt;DFA",J16:J26)</f>
        <v>0</v>
      </c>
      <c r="K27" s="223">
        <f t="shared" si="7"/>
        <v>0</v>
      </c>
      <c r="L27" s="224">
        <f t="shared" si="7"/>
        <v>0</v>
      </c>
      <c r="M27" s="225">
        <f t="shared" si="7"/>
        <v>0</v>
      </c>
      <c r="N27" s="223">
        <f t="shared" si="7"/>
        <v>0</v>
      </c>
      <c r="O27" s="223">
        <f t="shared" si="7"/>
        <v>0</v>
      </c>
      <c r="P27" s="224">
        <f t="shared" si="7"/>
        <v>0</v>
      </c>
      <c r="S27" s="302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U27" s="85"/>
      <c r="AV27" s="88"/>
      <c r="AW27" s="88"/>
      <c r="AX27" s="88"/>
      <c r="AY27" s="86"/>
      <c r="AZ27" s="86"/>
      <c r="BA27" s="86"/>
      <c r="BB27" s="86"/>
      <c r="BC27" s="86"/>
      <c r="BD27" s="86"/>
      <c r="BE27" s="86"/>
    </row>
    <row r="28" spans="1:57" ht="15" customHeight="1" thickBot="1" x14ac:dyDescent="0.3">
      <c r="B28" s="312"/>
      <c r="C28" s="343"/>
      <c r="D28" s="343"/>
      <c r="E28" s="343"/>
      <c r="F28" s="344"/>
      <c r="G28" s="335">
        <f t="shared" si="6"/>
        <v>0</v>
      </c>
      <c r="H28" s="354"/>
      <c r="I28" s="345">
        <f>SUM(I27:L27)</f>
        <v>0</v>
      </c>
      <c r="J28" s="346"/>
      <c r="K28" s="346"/>
      <c r="L28" s="347"/>
      <c r="M28" s="349">
        <f>SUM(M27:N27)</f>
        <v>0</v>
      </c>
      <c r="N28" s="350"/>
      <c r="O28" s="345">
        <f>SUM(O27:P27)</f>
        <v>0</v>
      </c>
      <c r="P28" s="347"/>
      <c r="S28" s="301"/>
      <c r="U28" s="91"/>
      <c r="AU28" s="85"/>
      <c r="AV28" s="85"/>
      <c r="AW28" s="85"/>
      <c r="AX28" s="85"/>
      <c r="AY28" s="86"/>
      <c r="AZ28" s="86"/>
      <c r="BA28" s="86"/>
      <c r="BB28" s="86"/>
      <c r="BC28" s="86"/>
      <c r="BD28" s="86"/>
      <c r="BE28" s="86"/>
    </row>
    <row r="29" spans="1:57" ht="15" customHeight="1" thickBot="1" x14ac:dyDescent="0.3">
      <c r="B29" s="325" t="s">
        <v>222</v>
      </c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7"/>
      <c r="S29" s="301"/>
      <c r="AU29" s="85"/>
      <c r="AV29" s="85"/>
      <c r="AW29" s="85"/>
      <c r="AX29" s="85"/>
      <c r="AY29" s="86"/>
      <c r="AZ29" s="86"/>
      <c r="BA29" s="86"/>
      <c r="BB29" s="86"/>
      <c r="BC29" s="86"/>
      <c r="BD29" s="86"/>
      <c r="BE29" s="86"/>
    </row>
    <row r="30" spans="1:57" ht="15" customHeight="1" x14ac:dyDescent="0.25">
      <c r="B30" s="178" t="e" cm="1" vm="1">
        <f t="array" ref="B30">_xlfn.SEQUENCE(COUNTA(D30:D40))</f>
        <v>#VALUE!</v>
      </c>
      <c r="C30" s="179"/>
      <c r="D30" s="180"/>
      <c r="E30" s="181" t="str">
        <f>IF(D30&lt;&gt;"",CONCATENATE($S$10,8,S30,B30,C30),"")</f>
        <v/>
      </c>
      <c r="F30" s="179"/>
      <c r="G30" s="179"/>
      <c r="H30" s="182"/>
      <c r="I30" s="178"/>
      <c r="J30" s="179"/>
      <c r="K30" s="179"/>
      <c r="L30" s="183"/>
      <c r="M30" s="184" t="str">
        <f>IF(I30&lt;&gt;"",I30*14,"")</f>
        <v/>
      </c>
      <c r="N30" s="185" t="str">
        <f>IF(SUM(J30:L30)&lt;&gt;0,SUM(J30:L30)*14,"")</f>
        <v/>
      </c>
      <c r="O30" s="181" t="str">
        <f>IF(SUM(M30:N30)&lt;&gt;0,SUM(M30:N30),"")</f>
        <v/>
      </c>
      <c r="P30" s="186" t="str">
        <f>IF(G30&lt;&gt;0,G30*25-O30,"")</f>
        <v/>
      </c>
      <c r="S30" s="301" t="e" vm="2">
        <f>IF(B30&lt;=9,"0","")</f>
        <v>#VALUE!</v>
      </c>
      <c r="AU30" s="85"/>
      <c r="AV30" s="85"/>
      <c r="AW30" s="85"/>
      <c r="AX30" s="85"/>
      <c r="AY30" s="86"/>
      <c r="AZ30" s="86"/>
      <c r="BA30" s="86"/>
      <c r="BB30" s="86"/>
      <c r="BC30" s="86"/>
      <c r="BD30" s="86"/>
      <c r="BE30" s="86"/>
    </row>
    <row r="31" spans="1:57" ht="15" customHeight="1" x14ac:dyDescent="0.25">
      <c r="A31" s="67"/>
      <c r="B31" s="190"/>
      <c r="C31" s="179"/>
      <c r="D31" s="191"/>
      <c r="E31" s="181" t="str">
        <f t="shared" ref="E31:E40" si="8">IF(D31&lt;&gt;"",CONCATENATE($S$10,8,S31,B31,C31),"")</f>
        <v/>
      </c>
      <c r="F31" s="179"/>
      <c r="G31" s="193"/>
      <c r="H31" s="182"/>
      <c r="I31" s="178"/>
      <c r="J31" s="179"/>
      <c r="K31" s="179"/>
      <c r="L31" s="183"/>
      <c r="M31" s="184" t="str">
        <f t="shared" ref="M31:M40" si="9">IF(I31&lt;&gt;"",I31*14,"")</f>
        <v/>
      </c>
      <c r="N31" s="185" t="str">
        <f t="shared" ref="N31:N40" si="10">IF(SUM(J31:L31)&lt;&gt;0,SUM(J31:L31)*14,"")</f>
        <v/>
      </c>
      <c r="O31" s="181" t="str">
        <f t="shared" ref="O31:O40" si="11">IF(SUM(M31:N31)&lt;&gt;0,SUM(M31:N31),"")</f>
        <v/>
      </c>
      <c r="P31" s="186" t="str">
        <f t="shared" ref="P31:P40" si="12">IF(G31&lt;&gt;0,G31*25-O31,"")</f>
        <v/>
      </c>
      <c r="R31" s="67"/>
      <c r="S31" s="301" t="str">
        <f t="shared" ref="S31:S40" si="13">IF(B31&lt;=9,"0","")</f>
        <v>0</v>
      </c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Y31" s="86"/>
      <c r="AZ31" s="86"/>
      <c r="BA31" s="86"/>
      <c r="BB31" s="86"/>
      <c r="BC31" s="86"/>
      <c r="BD31" s="86"/>
      <c r="BE31" s="86"/>
    </row>
    <row r="32" spans="1:57" ht="15" customHeight="1" x14ac:dyDescent="0.25">
      <c r="B32" s="190"/>
      <c r="C32" s="179"/>
      <c r="D32" s="191"/>
      <c r="E32" s="181" t="str">
        <f t="shared" si="8"/>
        <v/>
      </c>
      <c r="F32" s="179"/>
      <c r="G32" s="193"/>
      <c r="H32" s="182"/>
      <c r="I32" s="178"/>
      <c r="J32" s="179"/>
      <c r="K32" s="179"/>
      <c r="L32" s="183"/>
      <c r="M32" s="184" t="str">
        <f t="shared" si="9"/>
        <v/>
      </c>
      <c r="N32" s="185" t="str">
        <f t="shared" si="10"/>
        <v/>
      </c>
      <c r="O32" s="181" t="str">
        <f t="shared" si="11"/>
        <v/>
      </c>
      <c r="P32" s="186" t="str">
        <f t="shared" si="12"/>
        <v/>
      </c>
      <c r="S32" s="301" t="str">
        <f t="shared" si="13"/>
        <v>0</v>
      </c>
      <c r="AU32" s="85"/>
      <c r="AV32" s="85"/>
      <c r="AW32" s="85"/>
      <c r="AX32" s="85"/>
      <c r="AY32" s="86"/>
      <c r="AZ32" s="86"/>
      <c r="BA32" s="86"/>
      <c r="BB32" s="86"/>
      <c r="BC32" s="86"/>
      <c r="BD32" s="86"/>
      <c r="BE32" s="86"/>
    </row>
    <row r="33" spans="2:57" ht="15" customHeight="1" x14ac:dyDescent="0.25">
      <c r="B33" s="190"/>
      <c r="C33" s="179"/>
      <c r="D33" s="191"/>
      <c r="E33" s="181" t="str">
        <f t="shared" si="8"/>
        <v/>
      </c>
      <c r="F33" s="179"/>
      <c r="G33" s="193"/>
      <c r="H33" s="182"/>
      <c r="I33" s="178"/>
      <c r="J33" s="179"/>
      <c r="K33" s="179"/>
      <c r="L33" s="183"/>
      <c r="M33" s="184" t="str">
        <f t="shared" si="9"/>
        <v/>
      </c>
      <c r="N33" s="185" t="str">
        <f t="shared" si="10"/>
        <v/>
      </c>
      <c r="O33" s="181" t="str">
        <f t="shared" si="11"/>
        <v/>
      </c>
      <c r="P33" s="186" t="str">
        <f t="shared" si="12"/>
        <v/>
      </c>
      <c r="S33" s="301" t="str">
        <f t="shared" si="13"/>
        <v>0</v>
      </c>
      <c r="AU33" s="85"/>
      <c r="AV33" s="85"/>
      <c r="AW33" s="85"/>
      <c r="AX33" s="85"/>
      <c r="AY33" s="86"/>
      <c r="AZ33" s="86"/>
      <c r="BA33" s="86"/>
      <c r="BB33" s="86"/>
      <c r="BC33" s="86"/>
      <c r="BD33" s="86"/>
      <c r="BE33" s="86"/>
    </row>
    <row r="34" spans="2:57" ht="15" customHeight="1" x14ac:dyDescent="0.25">
      <c r="B34" s="190"/>
      <c r="C34" s="179"/>
      <c r="D34" s="191"/>
      <c r="E34" s="181" t="str">
        <f t="shared" si="8"/>
        <v/>
      </c>
      <c r="F34" s="179"/>
      <c r="G34" s="193"/>
      <c r="H34" s="182"/>
      <c r="I34" s="178"/>
      <c r="J34" s="179"/>
      <c r="K34" s="179"/>
      <c r="L34" s="183"/>
      <c r="M34" s="184" t="str">
        <f t="shared" si="9"/>
        <v/>
      </c>
      <c r="N34" s="185" t="str">
        <f t="shared" si="10"/>
        <v/>
      </c>
      <c r="O34" s="181" t="str">
        <f t="shared" si="11"/>
        <v/>
      </c>
      <c r="P34" s="186" t="str">
        <f t="shared" si="12"/>
        <v/>
      </c>
      <c r="S34" s="301" t="str">
        <f t="shared" si="13"/>
        <v>0</v>
      </c>
      <c r="AU34" s="85"/>
      <c r="AV34" s="85"/>
      <c r="AW34" s="85"/>
      <c r="AX34" s="85"/>
      <c r="AY34" s="86"/>
      <c r="AZ34" s="86"/>
      <c r="BA34" s="86"/>
      <c r="BB34" s="86"/>
      <c r="BC34" s="86"/>
      <c r="BD34" s="86"/>
      <c r="BE34" s="86"/>
    </row>
    <row r="35" spans="2:57" ht="15" customHeight="1" x14ac:dyDescent="0.25">
      <c r="B35" s="190"/>
      <c r="C35" s="179"/>
      <c r="D35" s="191"/>
      <c r="E35" s="181" t="str">
        <f t="shared" si="8"/>
        <v/>
      </c>
      <c r="F35" s="179"/>
      <c r="G35" s="193"/>
      <c r="H35" s="182"/>
      <c r="I35" s="178"/>
      <c r="J35" s="179"/>
      <c r="K35" s="179"/>
      <c r="L35" s="183"/>
      <c r="M35" s="184" t="str">
        <f t="shared" si="9"/>
        <v/>
      </c>
      <c r="N35" s="185" t="str">
        <f t="shared" si="10"/>
        <v/>
      </c>
      <c r="O35" s="181" t="str">
        <f t="shared" si="11"/>
        <v/>
      </c>
      <c r="P35" s="186" t="str">
        <f t="shared" si="12"/>
        <v/>
      </c>
      <c r="S35" s="301" t="str">
        <f t="shared" si="13"/>
        <v>0</v>
      </c>
      <c r="AU35" s="85"/>
      <c r="AV35" s="85"/>
      <c r="AW35" s="85"/>
      <c r="AX35" s="85"/>
      <c r="AY35" s="86"/>
      <c r="AZ35" s="86"/>
      <c r="BA35" s="86"/>
      <c r="BB35" s="86"/>
      <c r="BC35" s="86"/>
      <c r="BD35" s="86"/>
      <c r="BE35" s="86"/>
    </row>
    <row r="36" spans="2:57" ht="15" customHeight="1" x14ac:dyDescent="0.25">
      <c r="B36" s="190"/>
      <c r="C36" s="179"/>
      <c r="D36" s="191"/>
      <c r="E36" s="181" t="str">
        <f t="shared" si="8"/>
        <v/>
      </c>
      <c r="F36" s="179"/>
      <c r="G36" s="193"/>
      <c r="H36" s="182"/>
      <c r="I36" s="178"/>
      <c r="J36" s="179"/>
      <c r="K36" s="179"/>
      <c r="L36" s="183"/>
      <c r="M36" s="184" t="str">
        <f t="shared" si="9"/>
        <v/>
      </c>
      <c r="N36" s="185" t="str">
        <f t="shared" si="10"/>
        <v/>
      </c>
      <c r="O36" s="181" t="str">
        <f t="shared" si="11"/>
        <v/>
      </c>
      <c r="P36" s="186" t="str">
        <f t="shared" si="12"/>
        <v/>
      </c>
      <c r="S36" s="301" t="str">
        <f t="shared" si="13"/>
        <v>0</v>
      </c>
      <c r="AU36" s="85"/>
      <c r="AV36" s="85"/>
      <c r="AW36" s="85"/>
      <c r="AX36" s="85"/>
      <c r="AY36" s="86"/>
      <c r="AZ36" s="86"/>
      <c r="BA36" s="86"/>
      <c r="BB36" s="86"/>
      <c r="BC36" s="86"/>
      <c r="BD36" s="86"/>
      <c r="BE36" s="86"/>
    </row>
    <row r="37" spans="2:57" ht="15" customHeight="1" x14ac:dyDescent="0.25">
      <c r="B37" s="190"/>
      <c r="C37" s="179"/>
      <c r="D37" s="191"/>
      <c r="E37" s="181" t="str">
        <f t="shared" si="8"/>
        <v/>
      </c>
      <c r="F37" s="179"/>
      <c r="G37" s="193"/>
      <c r="H37" s="182"/>
      <c r="I37" s="178"/>
      <c r="J37" s="179"/>
      <c r="K37" s="179"/>
      <c r="L37" s="183"/>
      <c r="M37" s="184" t="str">
        <f t="shared" si="9"/>
        <v/>
      </c>
      <c r="N37" s="185" t="str">
        <f t="shared" si="10"/>
        <v/>
      </c>
      <c r="O37" s="181" t="str">
        <f t="shared" si="11"/>
        <v/>
      </c>
      <c r="P37" s="186" t="str">
        <f t="shared" si="12"/>
        <v/>
      </c>
      <c r="S37" s="301" t="str">
        <f t="shared" si="13"/>
        <v>0</v>
      </c>
      <c r="AU37" s="85"/>
      <c r="AV37" s="85"/>
      <c r="AW37" s="85"/>
      <c r="AX37" s="85"/>
      <c r="AY37" s="86"/>
      <c r="AZ37" s="86"/>
      <c r="BA37" s="86"/>
      <c r="BB37" s="86"/>
      <c r="BC37" s="86"/>
      <c r="BD37" s="86"/>
      <c r="BE37" s="86"/>
    </row>
    <row r="38" spans="2:57" ht="15" customHeight="1" x14ac:dyDescent="0.25">
      <c r="B38" s="190"/>
      <c r="C38" s="179"/>
      <c r="D38" s="191"/>
      <c r="E38" s="181" t="str">
        <f t="shared" si="8"/>
        <v/>
      </c>
      <c r="F38" s="179"/>
      <c r="G38" s="193"/>
      <c r="H38" s="182"/>
      <c r="I38" s="178"/>
      <c r="J38" s="179"/>
      <c r="K38" s="179"/>
      <c r="L38" s="183"/>
      <c r="M38" s="184" t="str">
        <f t="shared" si="9"/>
        <v/>
      </c>
      <c r="N38" s="185" t="str">
        <f t="shared" si="10"/>
        <v/>
      </c>
      <c r="O38" s="181" t="str">
        <f t="shared" si="11"/>
        <v/>
      </c>
      <c r="P38" s="186" t="str">
        <f t="shared" si="12"/>
        <v/>
      </c>
      <c r="S38" s="301" t="str">
        <f t="shared" si="13"/>
        <v>0</v>
      </c>
      <c r="AU38" s="85"/>
      <c r="AV38" s="85"/>
      <c r="AW38" s="85"/>
      <c r="AX38" s="85"/>
      <c r="AY38" s="86"/>
      <c r="AZ38" s="86"/>
      <c r="BA38" s="86"/>
      <c r="BB38" s="86"/>
      <c r="BC38" s="86"/>
      <c r="BD38" s="86"/>
      <c r="BE38" s="86"/>
    </row>
    <row r="39" spans="2:57" ht="15" customHeight="1" x14ac:dyDescent="0.25">
      <c r="B39" s="190"/>
      <c r="C39" s="179"/>
      <c r="D39" s="205"/>
      <c r="E39" s="181" t="str">
        <f t="shared" si="8"/>
        <v/>
      </c>
      <c r="F39" s="179"/>
      <c r="G39" s="193"/>
      <c r="H39" s="182"/>
      <c r="I39" s="178"/>
      <c r="J39" s="179"/>
      <c r="K39" s="179"/>
      <c r="L39" s="183"/>
      <c r="M39" s="184" t="str">
        <f t="shared" si="9"/>
        <v/>
      </c>
      <c r="N39" s="185" t="str">
        <f t="shared" si="10"/>
        <v/>
      </c>
      <c r="O39" s="181" t="str">
        <f t="shared" si="11"/>
        <v/>
      </c>
      <c r="P39" s="186" t="str">
        <f t="shared" si="12"/>
        <v/>
      </c>
      <c r="S39" s="301" t="str">
        <f t="shared" si="13"/>
        <v>0</v>
      </c>
      <c r="AU39" s="85"/>
      <c r="AV39" s="85"/>
      <c r="AW39" s="85"/>
      <c r="AX39" s="85"/>
      <c r="AY39" s="86"/>
      <c r="AZ39" s="86"/>
      <c r="BA39" s="86"/>
      <c r="BB39" s="86"/>
      <c r="BC39" s="86"/>
      <c r="BD39" s="86"/>
      <c r="BE39" s="86"/>
    </row>
    <row r="40" spans="2:57" ht="15" customHeight="1" thickBot="1" x14ac:dyDescent="0.3">
      <c r="B40" s="190"/>
      <c r="C40" s="179"/>
      <c r="D40" s="206"/>
      <c r="E40" s="181" t="str">
        <f t="shared" si="8"/>
        <v/>
      </c>
      <c r="F40" s="179"/>
      <c r="G40" s="207"/>
      <c r="H40" s="182"/>
      <c r="I40" s="208"/>
      <c r="J40" s="209"/>
      <c r="K40" s="209"/>
      <c r="L40" s="210"/>
      <c r="M40" s="184" t="str">
        <f t="shared" si="9"/>
        <v/>
      </c>
      <c r="N40" s="185" t="str">
        <f t="shared" si="10"/>
        <v/>
      </c>
      <c r="O40" s="181" t="str">
        <f t="shared" si="11"/>
        <v/>
      </c>
      <c r="P40" s="186" t="str">
        <f t="shared" si="12"/>
        <v/>
      </c>
      <c r="S40" s="301" t="str">
        <f t="shared" si="13"/>
        <v>0</v>
      </c>
      <c r="AU40" s="85"/>
      <c r="AV40" s="85"/>
      <c r="AW40" s="85"/>
      <c r="AX40" s="85"/>
      <c r="AY40" s="86"/>
      <c r="AZ40" s="86"/>
      <c r="BA40" s="86"/>
      <c r="BB40" s="86"/>
      <c r="BC40" s="86"/>
      <c r="BD40" s="86"/>
      <c r="BE40" s="86"/>
    </row>
    <row r="41" spans="2:57" ht="15" customHeight="1" thickBot="1" x14ac:dyDescent="0.3">
      <c r="B41" s="311" t="s">
        <v>70</v>
      </c>
      <c r="C41" s="341"/>
      <c r="D41" s="341"/>
      <c r="E41" s="341"/>
      <c r="F41" s="342"/>
      <c r="G41" s="334">
        <f t="shared" ref="G41:G42" si="14">SUMIF($F30:$F40,"&lt;&gt;DFA",G30:G40)</f>
        <v>0</v>
      </c>
      <c r="H41" s="353" t="str">
        <f>CONCATENATE(TEXT(COUNTIFS(F30:F40,"&lt;&gt;DFA",H30:H40,"E*"),0),"E, ",TEXT(COUNTIFS(F30:F40,"&lt;&gt;DFA",H30:H40,"C"),0),"C, ",TEXT(COUNTIFS(F30:F40,"&lt;&gt;DFA",H30:H40,"V"),0),"V")</f>
        <v>0E, 0C, 0V</v>
      </c>
      <c r="I41" s="222">
        <f>SUMIF($F30:$F40,"&lt;&gt;DFA",I30:I40)</f>
        <v>0</v>
      </c>
      <c r="J41" s="223">
        <f t="shared" ref="J41:P41" si="15">SUMIF($F30:$F40,"&lt;&gt;DFA",J30:J40)</f>
        <v>0</v>
      </c>
      <c r="K41" s="223">
        <f t="shared" si="15"/>
        <v>0</v>
      </c>
      <c r="L41" s="224">
        <f t="shared" si="15"/>
        <v>0</v>
      </c>
      <c r="M41" s="225">
        <f t="shared" si="15"/>
        <v>0</v>
      </c>
      <c r="N41" s="223">
        <f t="shared" si="15"/>
        <v>0</v>
      </c>
      <c r="O41" s="223">
        <f t="shared" si="15"/>
        <v>0</v>
      </c>
      <c r="P41" s="224">
        <f t="shared" si="15"/>
        <v>0</v>
      </c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U41" s="85"/>
      <c r="AV41" s="88"/>
      <c r="AW41" s="88"/>
      <c r="AX41" s="88"/>
      <c r="AY41" s="86"/>
      <c r="AZ41" s="86"/>
      <c r="BA41" s="86"/>
      <c r="BB41" s="86"/>
      <c r="BC41" s="86"/>
      <c r="BD41" s="86"/>
      <c r="BE41" s="86"/>
    </row>
    <row r="42" spans="2:57" ht="15" customHeight="1" thickBot="1" x14ac:dyDescent="0.3">
      <c r="B42" s="312"/>
      <c r="C42" s="343"/>
      <c r="D42" s="343"/>
      <c r="E42" s="343"/>
      <c r="F42" s="344"/>
      <c r="G42" s="335">
        <f t="shared" si="14"/>
        <v>0</v>
      </c>
      <c r="H42" s="354"/>
      <c r="I42" s="345">
        <f>SUM(I41:L41)</f>
        <v>0</v>
      </c>
      <c r="J42" s="346"/>
      <c r="K42" s="346"/>
      <c r="L42" s="347"/>
      <c r="M42" s="351">
        <f>SUM(M41:N41)</f>
        <v>0</v>
      </c>
      <c r="N42" s="352"/>
      <c r="O42" s="345">
        <f>SUM(O41:P41)</f>
        <v>0</v>
      </c>
      <c r="P42" s="347"/>
      <c r="U42" s="91"/>
      <c r="AU42" s="85"/>
      <c r="AV42" s="85"/>
      <c r="AW42" s="85"/>
      <c r="AX42" s="85"/>
      <c r="AY42" s="86"/>
      <c r="AZ42" s="86"/>
      <c r="BA42" s="86"/>
      <c r="BB42" s="86"/>
      <c r="BC42" s="86"/>
      <c r="BD42" s="86"/>
      <c r="BE42" s="86"/>
    </row>
    <row r="43" spans="2:57" ht="15" customHeight="1" thickBot="1" x14ac:dyDescent="0.3">
      <c r="B43" s="311" t="s">
        <v>71</v>
      </c>
      <c r="C43" s="341"/>
      <c r="D43" s="341"/>
      <c r="E43" s="341"/>
      <c r="F43" s="342"/>
      <c r="G43" s="334">
        <f>G27+G41</f>
        <v>0</v>
      </c>
      <c r="H43" s="353" t="str">
        <f>CONCATENATE(TEXT(COUNTIFS(F16:F26,"&lt;&gt;DFA",H16:H26,"E*")+COUNTIFS(F30:F40,"&lt;&gt;DFA",H30:H40,"E*"),0),"E, ",TEXT(COUNTIFS(F16:F26,"&lt;&gt;DFA",H16:H26,"C")+COUNTIFS(F30:F40,"&lt;&gt;DFA",H30:H40,"C"),0),"C, ",TEXT(COUNTIFS(F16:F26,"&lt;&gt;DFA",H16:H26,"V")+COUNTIFS(F30:F40,"&lt;&gt;DFA",H30:H40,"V"),0),"V")</f>
        <v>0E, 0C, 0V</v>
      </c>
      <c r="I43" s="222">
        <f t="shared" ref="I43:P43" si="16">I27+I41</f>
        <v>0</v>
      </c>
      <c r="J43" s="222">
        <f t="shared" si="16"/>
        <v>0</v>
      </c>
      <c r="K43" s="222">
        <f t="shared" si="16"/>
        <v>0</v>
      </c>
      <c r="L43" s="227">
        <f t="shared" si="16"/>
        <v>0</v>
      </c>
      <c r="M43" s="228">
        <f t="shared" si="16"/>
        <v>0</v>
      </c>
      <c r="N43" s="226">
        <f t="shared" si="16"/>
        <v>0</v>
      </c>
      <c r="O43" s="222">
        <f t="shared" si="16"/>
        <v>0</v>
      </c>
      <c r="P43" s="224">
        <f t="shared" si="16"/>
        <v>0</v>
      </c>
      <c r="AU43" s="85"/>
      <c r="AV43" s="92"/>
      <c r="AW43" s="92"/>
      <c r="AX43" s="92"/>
      <c r="AY43" s="86"/>
      <c r="AZ43" s="86"/>
      <c r="BA43" s="86"/>
      <c r="BB43" s="86"/>
      <c r="BC43" s="86"/>
      <c r="BD43" s="86"/>
      <c r="BE43" s="86"/>
    </row>
    <row r="44" spans="2:57" ht="15" customHeight="1" thickBot="1" x14ac:dyDescent="0.3">
      <c r="B44" s="312"/>
      <c r="C44" s="343"/>
      <c r="D44" s="343"/>
      <c r="E44" s="343"/>
      <c r="F44" s="344"/>
      <c r="G44" s="335"/>
      <c r="H44" s="354"/>
      <c r="I44" s="312">
        <f>I28+I42</f>
        <v>0</v>
      </c>
      <c r="J44" s="343"/>
      <c r="K44" s="343"/>
      <c r="L44" s="344"/>
      <c r="M44" s="349">
        <f>SUM(M42,M28)</f>
        <v>0</v>
      </c>
      <c r="N44" s="350"/>
      <c r="O44" s="312">
        <f>O28+O42</f>
        <v>0</v>
      </c>
      <c r="P44" s="344"/>
      <c r="AY44" s="86"/>
      <c r="AZ44" s="86"/>
      <c r="BA44" s="86"/>
      <c r="BB44" s="86"/>
      <c r="BC44" s="86"/>
      <c r="BD44" s="86"/>
      <c r="BE44" s="86"/>
    </row>
    <row r="45" spans="2:57" ht="15" customHeight="1" x14ac:dyDescent="0.25">
      <c r="H45" s="93"/>
      <c r="AY45" s="86"/>
      <c r="AZ45" s="86"/>
      <c r="BA45" s="86"/>
      <c r="BB45" s="86"/>
      <c r="BC45" s="86"/>
      <c r="BD45" s="86"/>
      <c r="BE45" s="86"/>
    </row>
    <row r="46" spans="2:57" ht="15" customHeight="1" thickBot="1" x14ac:dyDescent="0.3">
      <c r="H46" s="94" t="s">
        <v>9</v>
      </c>
      <c r="I46" s="25" t="s">
        <v>27</v>
      </c>
      <c r="J46" s="25"/>
      <c r="K46" s="25"/>
      <c r="L46" s="25"/>
      <c r="M46" s="25"/>
      <c r="N46" s="25"/>
      <c r="AY46" s="86"/>
      <c r="AZ46" s="86"/>
      <c r="BA46" s="86"/>
      <c r="BB46" s="86"/>
      <c r="BC46" s="86"/>
      <c r="BD46" s="86"/>
      <c r="BE46" s="86"/>
    </row>
    <row r="47" spans="2:57" ht="15" customHeight="1" x14ac:dyDescent="0.25">
      <c r="B47" s="332" t="s">
        <v>0</v>
      </c>
      <c r="C47" s="336" t="s">
        <v>170</v>
      </c>
      <c r="D47" s="336" t="s">
        <v>26</v>
      </c>
      <c r="E47" s="339" t="s">
        <v>3</v>
      </c>
      <c r="H47" s="94" t="s">
        <v>4</v>
      </c>
      <c r="I47" s="25" t="s">
        <v>28</v>
      </c>
      <c r="J47" s="25"/>
      <c r="K47" s="25"/>
      <c r="L47" s="25"/>
      <c r="M47" s="25"/>
      <c r="N47" s="25"/>
      <c r="AY47" s="86"/>
      <c r="AZ47" s="86"/>
      <c r="BA47" s="86"/>
      <c r="BB47" s="86"/>
      <c r="BC47" s="86"/>
      <c r="BD47" s="86"/>
      <c r="BE47" s="86"/>
    </row>
    <row r="48" spans="2:57" ht="15" customHeight="1" thickBot="1" x14ac:dyDescent="0.3">
      <c r="B48" s="333"/>
      <c r="C48" s="337"/>
      <c r="D48" s="337"/>
      <c r="E48" s="340"/>
      <c r="H48" s="94" t="s">
        <v>5</v>
      </c>
      <c r="I48" s="25" t="s">
        <v>29</v>
      </c>
      <c r="J48" s="25"/>
      <c r="K48" s="25"/>
      <c r="L48" s="25"/>
      <c r="M48" s="25"/>
      <c r="N48" s="25"/>
      <c r="AY48" s="86"/>
      <c r="AZ48" s="86"/>
      <c r="BA48" s="86"/>
      <c r="BB48" s="86"/>
      <c r="BC48" s="86"/>
      <c r="BD48" s="86"/>
      <c r="BE48" s="86"/>
    </row>
    <row r="49" spans="2:57" ht="15" customHeight="1" x14ac:dyDescent="0.25">
      <c r="B49" s="211" t="e" cm="1" vm="1">
        <f t="array" ref="B49">_xlfn.SEQUENCE(COUNTA(D49:D50))</f>
        <v>#VALUE!</v>
      </c>
      <c r="C49" s="360" t="s">
        <v>183</v>
      </c>
      <c r="D49" s="213"/>
      <c r="E49" s="214" t="str">
        <f>IF(_xlfn.XLOOKUP($C$49,D$16:D$40,E$16:E$40,"",0)&lt;&gt;"",_xlfn.CONCAT(_xlfn.XLOOKUP($C$49,D$16:D$40,E$16:E$40,"",0),1),"")</f>
        <v/>
      </c>
      <c r="H49" s="94" t="s">
        <v>6</v>
      </c>
      <c r="I49" s="25" t="s">
        <v>30</v>
      </c>
      <c r="J49" s="25"/>
      <c r="K49" s="25"/>
      <c r="L49" s="25"/>
      <c r="M49" s="25"/>
      <c r="N49" s="25"/>
      <c r="AY49" s="86"/>
      <c r="AZ49" s="86"/>
      <c r="BA49" s="86"/>
      <c r="BB49" s="86"/>
      <c r="BC49" s="86"/>
      <c r="BD49" s="86"/>
      <c r="BE49" s="86"/>
    </row>
    <row r="50" spans="2:57" ht="15" customHeight="1" thickBot="1" x14ac:dyDescent="0.3">
      <c r="B50" s="208"/>
      <c r="C50" s="361"/>
      <c r="D50" s="216"/>
      <c r="E50" s="210" t="str">
        <f>IF(_xlfn.XLOOKUP($C$49,D$16:D$40,E$16:E$40,"",0)&lt;&gt;"",_xlfn.CONCAT(_xlfn.XLOOKUP($C$49,D$16:D$40,E$16:E$40,"",0),2),"")</f>
        <v/>
      </c>
      <c r="H50" s="94" t="s">
        <v>7</v>
      </c>
      <c r="I50" s="25" t="s">
        <v>31</v>
      </c>
      <c r="J50" s="25"/>
      <c r="K50" s="25"/>
      <c r="L50" s="25"/>
      <c r="M50" s="25"/>
      <c r="N50" s="25"/>
    </row>
    <row r="51" spans="2:57" ht="15" customHeight="1" x14ac:dyDescent="0.25">
      <c r="B51" s="211" t="e" cm="1" vm="1">
        <f t="array" ref="B51">_xlfn.SEQUENCE(COUNTA(D51:D52))</f>
        <v>#VALUE!</v>
      </c>
      <c r="C51" s="360" t="s">
        <v>184</v>
      </c>
      <c r="D51" s="213"/>
      <c r="E51" s="214" t="str">
        <f>IF(_xlfn.XLOOKUP($C$51,D$16:D$40,E$16:E$40,"",0)&lt;&gt;"",_xlfn.CONCAT(_xlfn.XLOOKUP($C$51,D$16:D$40,E$16:E$40,"",0),1),"")</f>
        <v/>
      </c>
      <c r="H51" s="94" t="s">
        <v>12</v>
      </c>
      <c r="I51" s="25" t="s">
        <v>32</v>
      </c>
      <c r="J51" s="25"/>
      <c r="K51" s="25"/>
      <c r="L51" s="25"/>
      <c r="M51" s="25"/>
      <c r="N51" s="25"/>
    </row>
    <row r="52" spans="2:57" ht="15" customHeight="1" thickBot="1" x14ac:dyDescent="0.3">
      <c r="B52" s="208"/>
      <c r="C52" s="361"/>
      <c r="D52" s="216"/>
      <c r="E52" s="210" t="str">
        <f>IF(_xlfn.XLOOKUP($C$51,D$16:D$40,E$16:E$40,"",0)&lt;&gt;"",_xlfn.CONCAT(_xlfn.XLOOKUP($C$51,D$16:D$40,E$16:E$40,"",0),2),"")</f>
        <v/>
      </c>
      <c r="H52" s="94" t="s">
        <v>13</v>
      </c>
      <c r="I52" s="25" t="s">
        <v>33</v>
      </c>
      <c r="J52" s="25"/>
      <c r="K52" s="25"/>
      <c r="L52" s="25"/>
      <c r="M52" s="25"/>
      <c r="N52" s="25"/>
    </row>
    <row r="53" spans="2:57" ht="15" customHeight="1" x14ac:dyDescent="0.25">
      <c r="B53" s="211" t="e" cm="1" vm="1">
        <f t="array" ref="B53">_xlfn.SEQUENCE(COUNTA(D53:D54))</f>
        <v>#VALUE!</v>
      </c>
      <c r="C53" s="360" t="s">
        <v>185</v>
      </c>
      <c r="D53" s="213"/>
      <c r="E53" s="214" t="str">
        <f>IF(_xlfn.XLOOKUP($C$53,D$16:D$40,E$16:E$40,"",0)&lt;&gt;"",_xlfn.CONCAT(_xlfn.XLOOKUP($C$53,D$16:D$40,E$16:E$40,"",0),1),"")</f>
        <v/>
      </c>
      <c r="H53" s="94" t="s">
        <v>10</v>
      </c>
      <c r="I53" s="25" t="s">
        <v>34</v>
      </c>
      <c r="J53" s="25"/>
      <c r="K53" s="25"/>
      <c r="L53" s="25"/>
      <c r="M53" s="25"/>
      <c r="N53" s="25"/>
    </row>
    <row r="54" spans="2:57" ht="15" customHeight="1" thickBot="1" x14ac:dyDescent="0.3">
      <c r="B54" s="208"/>
      <c r="C54" s="361"/>
      <c r="D54" s="216"/>
      <c r="E54" s="210" t="str">
        <f>IF(_xlfn.XLOOKUP($C$53,D$16:D$40,E$16:E$40,"",0)&lt;&gt;"",_xlfn.CONCAT(_xlfn.XLOOKUP($C$53,D$16:D$40,E$16:E$40,"",0),2),"")</f>
        <v/>
      </c>
      <c r="H54" s="94" t="s">
        <v>11</v>
      </c>
      <c r="I54" s="25" t="s">
        <v>35</v>
      </c>
      <c r="J54" s="25"/>
      <c r="K54" s="25"/>
      <c r="L54" s="25"/>
      <c r="M54" s="25"/>
      <c r="N54" s="25"/>
    </row>
    <row r="55" spans="2:57" ht="15" customHeight="1" x14ac:dyDescent="0.25">
      <c r="B55" s="211" t="e" cm="1" vm="1">
        <f t="array" ref="B55">_xlfn.SEQUENCE(COUNTA(D55:D56))</f>
        <v>#VALUE!</v>
      </c>
      <c r="C55" s="360" t="s">
        <v>186</v>
      </c>
      <c r="D55" s="213"/>
      <c r="E55" s="214" t="str">
        <f>IF(_xlfn.XLOOKUP($C$55,D$16:D$40,E$16:E$40,"",0)&lt;&gt;"",_xlfn.CONCAT(_xlfn.XLOOKUP($C$55,D$16:D$40,E$16:E$40,"",0),1),"")</f>
        <v/>
      </c>
      <c r="H55" s="94"/>
      <c r="I55" s="25"/>
      <c r="J55" s="25"/>
      <c r="K55" s="25"/>
      <c r="L55" s="25"/>
      <c r="M55" s="25"/>
      <c r="N55" s="25"/>
    </row>
    <row r="56" spans="2:57" ht="15" customHeight="1" thickBot="1" x14ac:dyDescent="0.3">
      <c r="B56" s="208"/>
      <c r="C56" s="361"/>
      <c r="D56" s="216"/>
      <c r="E56" s="210" t="str">
        <f>IF(_xlfn.XLOOKUP($C$55,D$16:D$40,E$16:E$40,"",0)&lt;&gt;"",_xlfn.CONCAT(_xlfn.XLOOKUP($C$55,D$16:D$40,E$16:E$40,"",0),2),"")</f>
        <v/>
      </c>
      <c r="H56" s="7"/>
      <c r="J56" s="25"/>
      <c r="K56" s="25"/>
      <c r="L56" s="25"/>
      <c r="M56" s="25"/>
      <c r="N56" s="25"/>
    </row>
    <row r="57" spans="2:57" ht="15" customHeight="1" x14ac:dyDescent="0.25">
      <c r="B57" s="211" t="e" cm="1" vm="1">
        <f t="array" ref="B57">_xlfn.SEQUENCE(COUNTA(D57:D58))</f>
        <v>#VALUE!</v>
      </c>
      <c r="C57" s="360" t="s">
        <v>187</v>
      </c>
      <c r="D57" s="213"/>
      <c r="E57" s="214" t="str">
        <f>IF(_xlfn.XLOOKUP($C$57,D$16:D$40,E$16:E$40,"",0)&lt;&gt;"",_xlfn.CONCAT(_xlfn.XLOOKUP($C$57,D$16:D$40,E$16:E$40,"",0),1),"")</f>
        <v/>
      </c>
      <c r="H57" s="94" t="s">
        <v>21</v>
      </c>
      <c r="I57" s="25" t="s">
        <v>36</v>
      </c>
      <c r="J57" s="25"/>
      <c r="K57" s="25"/>
      <c r="L57" s="25"/>
      <c r="M57" s="25"/>
      <c r="N57" s="25"/>
    </row>
    <row r="58" spans="2:57" ht="15" customHeight="1" thickBot="1" x14ac:dyDescent="0.3">
      <c r="B58" s="208"/>
      <c r="C58" s="361"/>
      <c r="D58" s="216"/>
      <c r="E58" s="210" t="str">
        <f>IF(_xlfn.XLOOKUP($C$57,D$16:D$40,E$16:E$40,"",0)&lt;&gt;"",_xlfn.CONCAT(_xlfn.XLOOKUP($C$57,D$16:D$40,E$16:E$40,"",0),2),"")</f>
        <v/>
      </c>
      <c r="H58" s="94" t="s">
        <v>23</v>
      </c>
      <c r="I58" s="25" t="s">
        <v>167</v>
      </c>
      <c r="J58" s="25"/>
      <c r="K58" s="25"/>
      <c r="L58" s="25"/>
      <c r="M58" s="25"/>
      <c r="N58" s="25"/>
    </row>
    <row r="59" spans="2:57" ht="15" customHeight="1" x14ac:dyDescent="0.25">
      <c r="B59" s="211" t="e" cm="1" vm="1">
        <f t="array" ref="B59">_xlfn.SEQUENCE(COUNTA(D59:D60))</f>
        <v>#VALUE!</v>
      </c>
      <c r="C59" s="360" t="s">
        <v>188</v>
      </c>
      <c r="D59" s="213"/>
      <c r="E59" s="214" t="str">
        <f>IF(_xlfn.XLOOKUP($C$59,D$16:D$40,E$16:E$40,"",0)&lt;&gt;"",_xlfn.CONCAT(_xlfn.XLOOKUP($C$59,D$16:D$40,E$16:E$40,"",0),1),"")</f>
        <v/>
      </c>
      <c r="H59" s="94" t="s">
        <v>22</v>
      </c>
      <c r="I59" s="25" t="s">
        <v>37</v>
      </c>
      <c r="J59" s="25"/>
      <c r="K59" s="25"/>
      <c r="L59" s="25"/>
      <c r="M59" s="25"/>
      <c r="N59" s="25"/>
    </row>
    <row r="60" spans="2:57" ht="15" customHeight="1" thickBot="1" x14ac:dyDescent="0.3">
      <c r="B60" s="208"/>
      <c r="C60" s="361"/>
      <c r="D60" s="216"/>
      <c r="E60" s="210" t="str">
        <f>IF(_xlfn.XLOOKUP($C$59,D$16:D$40,E$16:E$40,"",0)&lt;&gt;"",_xlfn.CONCAT(_xlfn.XLOOKUP($C$59,D$16:D$40,E$16:E$40,"",0),2),"")</f>
        <v/>
      </c>
      <c r="H60" s="94"/>
      <c r="I60" s="25"/>
      <c r="J60" s="25"/>
      <c r="K60" s="25"/>
      <c r="L60" s="25"/>
      <c r="M60" s="25"/>
      <c r="N60" s="25"/>
    </row>
    <row r="61" spans="2:57" ht="15" customHeight="1" x14ac:dyDescent="0.25">
      <c r="C61" s="331"/>
      <c r="D61" s="95"/>
      <c r="E61" s="96"/>
      <c r="H61" s="7"/>
      <c r="I61" s="25"/>
      <c r="J61" s="25"/>
      <c r="K61" s="25"/>
      <c r="L61" s="25"/>
      <c r="M61" s="25"/>
      <c r="N61" s="25"/>
    </row>
    <row r="62" spans="2:57" ht="15" customHeight="1" x14ac:dyDescent="0.25">
      <c r="C62" s="331"/>
      <c r="D62" s="95"/>
      <c r="E62" s="96"/>
      <c r="H62" s="94" t="s">
        <v>168</v>
      </c>
      <c r="I62" s="25" t="s">
        <v>169</v>
      </c>
      <c r="J62" s="25"/>
      <c r="K62" s="25"/>
      <c r="L62" s="25"/>
      <c r="M62" s="25"/>
      <c r="N62" s="25"/>
    </row>
    <row r="63" spans="2:57" ht="15" customHeight="1" x14ac:dyDescent="0.25">
      <c r="C63" s="331"/>
      <c r="D63" s="95"/>
      <c r="E63" s="96"/>
      <c r="H63" s="94" t="s">
        <v>170</v>
      </c>
      <c r="I63" s="25" t="s">
        <v>38</v>
      </c>
      <c r="J63" s="25"/>
      <c r="K63" s="25"/>
      <c r="L63" s="25"/>
      <c r="M63" s="25"/>
      <c r="N63" s="25"/>
    </row>
    <row r="64" spans="2:57" ht="15" customHeight="1" x14ac:dyDescent="0.25">
      <c r="C64" s="331"/>
      <c r="D64" s="95"/>
      <c r="E64" s="96"/>
      <c r="H64" s="94" t="s">
        <v>171</v>
      </c>
      <c r="I64" s="25" t="s">
        <v>172</v>
      </c>
    </row>
    <row r="65" spans="1:57" s="66" customFormat="1" ht="15" customHeight="1" x14ac:dyDescent="0.25">
      <c r="A65" s="64"/>
      <c r="B65" s="35"/>
      <c r="C65" s="331"/>
      <c r="D65" s="95"/>
      <c r="E65" s="96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</row>
    <row r="66" spans="1:57" s="66" customFormat="1" ht="15" customHeight="1" x14ac:dyDescent="0.25">
      <c r="A66" s="64"/>
      <c r="B66" s="35"/>
      <c r="C66" s="331"/>
      <c r="D66" s="95"/>
      <c r="E66" s="96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</row>
    <row r="67" spans="1:57" s="66" customFormat="1" ht="15" customHeight="1" x14ac:dyDescent="0.25">
      <c r="A67" s="64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</row>
    <row r="68" spans="1:57" s="220" customFormat="1" ht="15" customHeight="1" x14ac:dyDescent="0.25">
      <c r="A68" s="219"/>
      <c r="B68" s="142"/>
      <c r="C68" s="11"/>
      <c r="D68" s="229" t="str">
        <f>Pagina1!$B$47</f>
        <v>DECAN,</v>
      </c>
      <c r="E68" s="230"/>
      <c r="F68" s="11"/>
      <c r="G68" s="11"/>
      <c r="H68" s="11"/>
      <c r="I68" s="11"/>
      <c r="J68" s="41"/>
      <c r="K68" s="41"/>
      <c r="L68" s="229" t="str">
        <f>Pagina1!$I$47</f>
        <v>DIRECTOR DEPARTAMENT,</v>
      </c>
      <c r="M68" s="11"/>
      <c r="N68" s="229"/>
      <c r="O68" s="229"/>
      <c r="P68" s="229"/>
      <c r="Q68" s="4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</row>
    <row r="69" spans="1:57" s="220" customFormat="1" ht="15" customHeight="1" x14ac:dyDescent="0.3">
      <c r="A69" s="219"/>
      <c r="B69" s="11"/>
      <c r="C69" s="11"/>
      <c r="D69" s="231"/>
      <c r="E69" s="145"/>
      <c r="F69" s="145"/>
      <c r="G69" s="145"/>
      <c r="H69" s="232"/>
      <c r="I69" s="233"/>
      <c r="J69" s="145"/>
      <c r="K69" s="146"/>
      <c r="L69" s="146"/>
      <c r="M69" s="146"/>
      <c r="N69" s="146"/>
      <c r="O69" s="146"/>
      <c r="P69" s="234"/>
      <c r="Q69" s="1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</row>
    <row r="70" spans="1:57" s="220" customFormat="1" ht="15" customHeight="1" x14ac:dyDescent="0.25">
      <c r="A70" s="219"/>
      <c r="B70" s="142"/>
      <c r="C70" s="142"/>
      <c r="D70" s="11">
        <f>Pagina1!$A$49</f>
        <v>0</v>
      </c>
      <c r="E70" s="230"/>
      <c r="F70" s="11"/>
      <c r="G70" s="11"/>
      <c r="H70" s="11"/>
      <c r="I70" s="41"/>
      <c r="J70" s="41"/>
      <c r="K70" s="41"/>
      <c r="L70" s="11">
        <f>Pagina1!$J$49</f>
        <v>0</v>
      </c>
      <c r="M70" s="41"/>
      <c r="N70" s="41"/>
      <c r="O70" s="41"/>
      <c r="P70" s="41"/>
      <c r="Q70" s="4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</row>
    <row r="71" spans="1:57" s="66" customFormat="1" x14ac:dyDescent="0.25">
      <c r="A71" s="64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</row>
    <row r="72" spans="1:57" s="66" customFormat="1" x14ac:dyDescent="0.25">
      <c r="A72" s="64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</row>
    <row r="73" spans="1:57" s="66" customFormat="1" x14ac:dyDescent="0.25">
      <c r="A73" s="64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</row>
    <row r="74" spans="1:57" s="66" customFormat="1" x14ac:dyDescent="0.25">
      <c r="A74" s="64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</row>
    <row r="75" spans="1:57" s="66" customFormat="1" x14ac:dyDescent="0.25">
      <c r="A75" s="64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</row>
    <row r="76" spans="1:57" s="66" customFormat="1" x14ac:dyDescent="0.25">
      <c r="A76" s="64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</row>
    <row r="77" spans="1:57" s="66" customFormat="1" x14ac:dyDescent="0.25">
      <c r="A77" s="64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</row>
    <row r="78" spans="1:57" s="66" customFormat="1" x14ac:dyDescent="0.25">
      <c r="A78" s="64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</row>
    <row r="79" spans="1:57" s="66" customFormat="1" x14ac:dyDescent="0.25">
      <c r="A79" s="64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</row>
    <row r="80" spans="1:57" s="66" customFormat="1" x14ac:dyDescent="0.25">
      <c r="A80" s="64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</row>
    <row r="81" spans="1:57" s="66" customFormat="1" x14ac:dyDescent="0.25">
      <c r="A81" s="64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</row>
    <row r="82" spans="1:57" s="66" customFormat="1" x14ac:dyDescent="0.25">
      <c r="A82" s="64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</row>
    <row r="83" spans="1:57" s="66" customFormat="1" x14ac:dyDescent="0.25">
      <c r="A83" s="64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</row>
    <row r="84" spans="1:57" s="66" customFormat="1" x14ac:dyDescent="0.25">
      <c r="A84" s="64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</row>
    <row r="85" spans="1:57" s="66" customFormat="1" x14ac:dyDescent="0.25">
      <c r="A85" s="64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</row>
    <row r="86" spans="1:57" s="66" customFormat="1" x14ac:dyDescent="0.25">
      <c r="A86" s="64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</row>
    <row r="87" spans="1:57" s="66" customFormat="1" x14ac:dyDescent="0.25">
      <c r="A87" s="64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</row>
    <row r="88" spans="1:57" s="66" customFormat="1" x14ac:dyDescent="0.25">
      <c r="A88" s="64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</row>
    <row r="89" spans="1:57" s="66" customFormat="1" x14ac:dyDescent="0.25">
      <c r="A89" s="64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</row>
    <row r="90" spans="1:57" s="66" customFormat="1" x14ac:dyDescent="0.25">
      <c r="A90" s="64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</row>
    <row r="91" spans="1:57" s="66" customFormat="1" x14ac:dyDescent="0.25">
      <c r="A91" s="64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</row>
    <row r="92" spans="1:57" s="66" customFormat="1" x14ac:dyDescent="0.25">
      <c r="A92" s="64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</row>
    <row r="93" spans="1:57" s="66" customFormat="1" x14ac:dyDescent="0.25">
      <c r="A93" s="64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</row>
    <row r="94" spans="1:57" s="66" customFormat="1" x14ac:dyDescent="0.25">
      <c r="A94" s="64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</row>
    <row r="95" spans="1:57" s="66" customFormat="1" x14ac:dyDescent="0.25">
      <c r="A95" s="64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</row>
    <row r="96" spans="1:57" s="66" customFormat="1" x14ac:dyDescent="0.25">
      <c r="A96" s="64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</row>
    <row r="97" spans="1:57" s="66" customFormat="1" x14ac:dyDescent="0.25">
      <c r="A97" s="64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</row>
    <row r="98" spans="1:57" s="66" customFormat="1" x14ac:dyDescent="0.25">
      <c r="A98" s="64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</row>
    <row r="99" spans="1:57" s="66" customFormat="1" x14ac:dyDescent="0.25">
      <c r="A99" s="64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</row>
    <row r="100" spans="1:57" s="66" customFormat="1" x14ac:dyDescent="0.25">
      <c r="A100" s="64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</row>
    <row r="101" spans="1:57" s="66" customFormat="1" x14ac:dyDescent="0.25">
      <c r="A101" s="64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</row>
    <row r="102" spans="1:57" s="66" customFormat="1" x14ac:dyDescent="0.25">
      <c r="A102" s="64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</row>
    <row r="103" spans="1:57" s="66" customFormat="1" x14ac:dyDescent="0.25">
      <c r="A103" s="64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</row>
    <row r="104" spans="1:57" s="66" customFormat="1" x14ac:dyDescent="0.25">
      <c r="A104" s="64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</row>
    <row r="105" spans="1:57" s="66" customFormat="1" x14ac:dyDescent="0.25">
      <c r="A105" s="64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</row>
    <row r="106" spans="1:57" s="66" customFormat="1" x14ac:dyDescent="0.25">
      <c r="A106" s="64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</row>
    <row r="107" spans="1:57" s="66" customFormat="1" x14ac:dyDescent="0.25">
      <c r="A107" s="64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</row>
    <row r="108" spans="1:57" s="66" customFormat="1" x14ac:dyDescent="0.25">
      <c r="A108" s="64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</row>
    <row r="109" spans="1:57" s="66" customFormat="1" x14ac:dyDescent="0.25">
      <c r="A109" s="64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</row>
    <row r="110" spans="1:57" s="66" customFormat="1" x14ac:dyDescent="0.25">
      <c r="A110" s="64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</row>
    <row r="111" spans="1:57" s="66" customFormat="1" x14ac:dyDescent="0.25">
      <c r="A111" s="64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</row>
    <row r="112" spans="1:57" s="66" customFormat="1" x14ac:dyDescent="0.25">
      <c r="A112" s="64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</row>
    <row r="113" spans="1:57" s="66" customFormat="1" x14ac:dyDescent="0.25">
      <c r="A113" s="64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</row>
    <row r="114" spans="1:57" s="66" customFormat="1" x14ac:dyDescent="0.25">
      <c r="A114" s="64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</row>
    <row r="115" spans="1:57" s="66" customFormat="1" x14ac:dyDescent="0.25">
      <c r="A115" s="64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</row>
    <row r="116" spans="1:57" s="66" customFormat="1" x14ac:dyDescent="0.25">
      <c r="A116" s="64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</row>
    <row r="117" spans="1:57" s="66" customFormat="1" x14ac:dyDescent="0.25">
      <c r="A117" s="64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</row>
    <row r="118" spans="1:57" s="66" customFormat="1" x14ac:dyDescent="0.25">
      <c r="A118" s="64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</row>
    <row r="119" spans="1:57" s="66" customFormat="1" x14ac:dyDescent="0.25">
      <c r="A119" s="64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</row>
    <row r="120" spans="1:57" s="66" customFormat="1" x14ac:dyDescent="0.25">
      <c r="A120" s="64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</row>
    <row r="121" spans="1:57" s="66" customFormat="1" x14ac:dyDescent="0.25">
      <c r="A121" s="64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AU121" s="67"/>
      <c r="AV121" s="67"/>
      <c r="AW121" s="67"/>
      <c r="AX121" s="67"/>
      <c r="AY121" s="67"/>
      <c r="AZ121" s="67"/>
      <c r="BA121" s="67"/>
      <c r="BB121" s="67"/>
      <c r="BC121" s="67"/>
      <c r="BD121" s="67"/>
      <c r="BE121" s="67"/>
    </row>
    <row r="122" spans="1:57" s="66" customFormat="1" x14ac:dyDescent="0.25">
      <c r="A122" s="64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</row>
    <row r="123" spans="1:57" s="66" customFormat="1" x14ac:dyDescent="0.25">
      <c r="A123" s="64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</row>
    <row r="124" spans="1:57" s="66" customFormat="1" x14ac:dyDescent="0.25">
      <c r="A124" s="64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</row>
    <row r="125" spans="1:57" s="66" customFormat="1" x14ac:dyDescent="0.25">
      <c r="A125" s="64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</row>
    <row r="126" spans="1:57" s="66" customFormat="1" x14ac:dyDescent="0.25">
      <c r="A126" s="64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AU126" s="67"/>
      <c r="AV126" s="67"/>
      <c r="AW126" s="67"/>
      <c r="AX126" s="67"/>
      <c r="AY126" s="67"/>
      <c r="AZ126" s="67"/>
      <c r="BA126" s="67"/>
      <c r="BB126" s="67"/>
      <c r="BC126" s="67"/>
      <c r="BD126" s="67"/>
      <c r="BE126" s="67"/>
    </row>
    <row r="127" spans="1:57" s="66" customFormat="1" x14ac:dyDescent="0.25">
      <c r="A127" s="64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</row>
    <row r="128" spans="1:57" s="66" customFormat="1" x14ac:dyDescent="0.25">
      <c r="A128" s="64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</row>
    <row r="129" spans="1:57" s="66" customFormat="1" x14ac:dyDescent="0.25">
      <c r="A129" s="64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</row>
    <row r="130" spans="1:57" s="66" customFormat="1" x14ac:dyDescent="0.25">
      <c r="A130" s="64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</row>
    <row r="131" spans="1:57" s="66" customFormat="1" x14ac:dyDescent="0.25">
      <c r="A131" s="64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</row>
    <row r="132" spans="1:57" s="66" customFormat="1" x14ac:dyDescent="0.25">
      <c r="A132" s="64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</row>
    <row r="133" spans="1:57" s="66" customFormat="1" x14ac:dyDescent="0.25">
      <c r="A133" s="64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</row>
    <row r="134" spans="1:57" s="66" customFormat="1" x14ac:dyDescent="0.25">
      <c r="A134" s="64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</row>
    <row r="135" spans="1:57" s="66" customFormat="1" x14ac:dyDescent="0.25">
      <c r="A135" s="64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</row>
    <row r="136" spans="1:57" s="66" customFormat="1" x14ac:dyDescent="0.25">
      <c r="A136" s="64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</row>
    <row r="137" spans="1:57" s="66" customFormat="1" x14ac:dyDescent="0.25">
      <c r="A137" s="64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</row>
    <row r="138" spans="1:57" s="66" customFormat="1" x14ac:dyDescent="0.25">
      <c r="A138" s="64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</row>
    <row r="139" spans="1:57" s="66" customFormat="1" x14ac:dyDescent="0.25">
      <c r="A139" s="64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</row>
    <row r="140" spans="1:57" s="66" customFormat="1" x14ac:dyDescent="0.25">
      <c r="A140" s="64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</row>
    <row r="141" spans="1:57" s="66" customFormat="1" x14ac:dyDescent="0.25">
      <c r="A141" s="64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</row>
    <row r="142" spans="1:57" s="66" customFormat="1" x14ac:dyDescent="0.25">
      <c r="A142" s="64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</row>
    <row r="143" spans="1:57" s="66" customFormat="1" x14ac:dyDescent="0.25">
      <c r="A143" s="64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</row>
    <row r="144" spans="1:57" s="66" customFormat="1" x14ac:dyDescent="0.25">
      <c r="A144" s="64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AU144" s="67"/>
      <c r="AV144" s="67"/>
      <c r="AW144" s="67"/>
      <c r="AX144" s="67"/>
      <c r="AY144" s="67"/>
      <c r="AZ144" s="67"/>
      <c r="BA144" s="67"/>
      <c r="BB144" s="67"/>
      <c r="BC144" s="67"/>
      <c r="BD144" s="67"/>
      <c r="BE144" s="67"/>
    </row>
    <row r="145" spans="1:57" s="66" customFormat="1" x14ac:dyDescent="0.25">
      <c r="A145" s="64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</row>
    <row r="146" spans="1:57" s="66" customFormat="1" x14ac:dyDescent="0.25">
      <c r="A146" s="64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</row>
    <row r="147" spans="1:57" s="66" customFormat="1" x14ac:dyDescent="0.25">
      <c r="A147" s="64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AU147" s="67"/>
      <c r="AV147" s="67"/>
      <c r="AW147" s="67"/>
      <c r="AX147" s="67"/>
      <c r="AY147" s="67"/>
      <c r="AZ147" s="67"/>
      <c r="BA147" s="67"/>
      <c r="BB147" s="67"/>
      <c r="BC147" s="67"/>
      <c r="BD147" s="67"/>
      <c r="BE147" s="67"/>
    </row>
    <row r="148" spans="1:57" s="66" customFormat="1" x14ac:dyDescent="0.25">
      <c r="A148" s="64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</row>
    <row r="149" spans="1:57" s="66" customFormat="1" x14ac:dyDescent="0.25">
      <c r="A149" s="64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</row>
    <row r="150" spans="1:57" s="66" customFormat="1" x14ac:dyDescent="0.25">
      <c r="A150" s="64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</row>
    <row r="151" spans="1:57" s="66" customFormat="1" x14ac:dyDescent="0.25">
      <c r="A151" s="6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</row>
    <row r="152" spans="1:57" s="66" customFormat="1" x14ac:dyDescent="0.25">
      <c r="A152" s="64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</row>
    <row r="153" spans="1:57" s="66" customFormat="1" x14ac:dyDescent="0.25">
      <c r="A153" s="64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</row>
    <row r="154" spans="1:57" s="66" customFormat="1" x14ac:dyDescent="0.25">
      <c r="A154" s="64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</row>
    <row r="155" spans="1:57" s="66" customFormat="1" x14ac:dyDescent="0.25">
      <c r="A155" s="64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</row>
    <row r="156" spans="1:57" s="66" customFormat="1" x14ac:dyDescent="0.25">
      <c r="A156" s="64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</row>
    <row r="157" spans="1:57" s="66" customFormat="1" x14ac:dyDescent="0.25">
      <c r="A157" s="64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</row>
    <row r="158" spans="1:57" s="66" customFormat="1" x14ac:dyDescent="0.25">
      <c r="A158" s="64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</row>
    <row r="159" spans="1:57" s="66" customFormat="1" x14ac:dyDescent="0.25">
      <c r="A159" s="64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AU159" s="67"/>
      <c r="AV159" s="67"/>
      <c r="AW159" s="67"/>
      <c r="AX159" s="67"/>
      <c r="AY159" s="67"/>
      <c r="AZ159" s="67"/>
      <c r="BA159" s="67"/>
      <c r="BB159" s="67"/>
      <c r="BC159" s="67"/>
      <c r="BD159" s="67"/>
      <c r="BE159" s="67"/>
    </row>
    <row r="160" spans="1:57" s="66" customFormat="1" x14ac:dyDescent="0.25">
      <c r="A160" s="64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</row>
    <row r="161" spans="1:57" s="66" customFormat="1" x14ac:dyDescent="0.25">
      <c r="A161" s="64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</row>
    <row r="162" spans="1:57" s="66" customFormat="1" x14ac:dyDescent="0.25">
      <c r="A162" s="64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</row>
    <row r="163" spans="1:57" s="66" customFormat="1" x14ac:dyDescent="0.25">
      <c r="A163" s="64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</row>
    <row r="164" spans="1:57" s="66" customFormat="1" x14ac:dyDescent="0.25">
      <c r="A164" s="64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</row>
    <row r="165" spans="1:57" s="66" customFormat="1" x14ac:dyDescent="0.25">
      <c r="A165" s="64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</row>
    <row r="166" spans="1:57" s="66" customFormat="1" x14ac:dyDescent="0.25">
      <c r="A166" s="64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</row>
    <row r="167" spans="1:57" s="66" customFormat="1" x14ac:dyDescent="0.25">
      <c r="A167" s="64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</row>
    <row r="168" spans="1:57" s="66" customFormat="1" x14ac:dyDescent="0.25">
      <c r="A168" s="64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</row>
    <row r="169" spans="1:57" s="66" customFormat="1" x14ac:dyDescent="0.25">
      <c r="A169" s="64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</row>
    <row r="170" spans="1:57" s="66" customFormat="1" x14ac:dyDescent="0.25">
      <c r="A170" s="64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</row>
    <row r="171" spans="1:57" s="66" customFormat="1" x14ac:dyDescent="0.25">
      <c r="A171" s="64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</row>
    <row r="172" spans="1:57" s="66" customFormat="1" x14ac:dyDescent="0.25">
      <c r="A172" s="64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</row>
    <row r="173" spans="1:57" s="66" customFormat="1" x14ac:dyDescent="0.25">
      <c r="A173" s="64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</row>
    <row r="174" spans="1:57" s="66" customFormat="1" x14ac:dyDescent="0.25">
      <c r="A174" s="64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</row>
    <row r="175" spans="1:57" s="66" customFormat="1" x14ac:dyDescent="0.25">
      <c r="A175" s="64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</row>
    <row r="176" spans="1:57" s="66" customFormat="1" x14ac:dyDescent="0.25">
      <c r="A176" s="64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</row>
    <row r="177" spans="1:57" s="66" customFormat="1" x14ac:dyDescent="0.25">
      <c r="A177" s="64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</row>
    <row r="178" spans="1:57" s="66" customFormat="1" x14ac:dyDescent="0.25">
      <c r="A178" s="64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</row>
    <row r="179" spans="1:57" s="66" customFormat="1" x14ac:dyDescent="0.25">
      <c r="A179" s="64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</row>
    <row r="180" spans="1:57" s="66" customFormat="1" x14ac:dyDescent="0.25">
      <c r="A180" s="64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</row>
    <row r="181" spans="1:57" s="66" customFormat="1" x14ac:dyDescent="0.25">
      <c r="A181" s="64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</row>
    <row r="182" spans="1:57" s="66" customFormat="1" x14ac:dyDescent="0.25">
      <c r="A182" s="64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</row>
    <row r="183" spans="1:57" s="66" customFormat="1" x14ac:dyDescent="0.25">
      <c r="A183" s="64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</row>
    <row r="184" spans="1:57" s="66" customFormat="1" x14ac:dyDescent="0.25">
      <c r="A184" s="64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</row>
    <row r="185" spans="1:57" s="66" customFormat="1" x14ac:dyDescent="0.25">
      <c r="A185" s="64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</row>
    <row r="186" spans="1:57" s="66" customFormat="1" x14ac:dyDescent="0.25">
      <c r="A186" s="64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</row>
    <row r="187" spans="1:57" s="66" customFormat="1" x14ac:dyDescent="0.25">
      <c r="A187" s="64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</row>
    <row r="188" spans="1:57" s="66" customFormat="1" x14ac:dyDescent="0.25">
      <c r="A188" s="64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</row>
    <row r="189" spans="1:57" s="66" customFormat="1" x14ac:dyDescent="0.25">
      <c r="A189" s="64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</row>
    <row r="190" spans="1:57" s="66" customFormat="1" x14ac:dyDescent="0.25">
      <c r="A190" s="64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</row>
    <row r="191" spans="1:57" s="66" customFormat="1" x14ac:dyDescent="0.25">
      <c r="A191" s="64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</row>
    <row r="192" spans="1:57" s="66" customFormat="1" x14ac:dyDescent="0.25">
      <c r="A192" s="64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</row>
    <row r="193" spans="1:57" s="66" customFormat="1" x14ac:dyDescent="0.25">
      <c r="A193" s="64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</row>
    <row r="194" spans="1:57" s="66" customFormat="1" x14ac:dyDescent="0.25">
      <c r="A194" s="64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</row>
    <row r="195" spans="1:57" s="66" customFormat="1" x14ac:dyDescent="0.25">
      <c r="A195" s="64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</row>
    <row r="196" spans="1:57" s="66" customFormat="1" x14ac:dyDescent="0.25">
      <c r="A196" s="64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</row>
    <row r="197" spans="1:57" s="66" customFormat="1" x14ac:dyDescent="0.25">
      <c r="A197" s="64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</row>
    <row r="198" spans="1:57" s="66" customFormat="1" x14ac:dyDescent="0.25">
      <c r="A198" s="64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</row>
    <row r="199" spans="1:57" s="66" customFormat="1" x14ac:dyDescent="0.25">
      <c r="A199" s="64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</row>
    <row r="200" spans="1:57" s="66" customFormat="1" x14ac:dyDescent="0.25">
      <c r="A200" s="64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</row>
    <row r="201" spans="1:57" s="66" customFormat="1" x14ac:dyDescent="0.25">
      <c r="A201" s="64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</row>
    <row r="202" spans="1:57" s="66" customFormat="1" x14ac:dyDescent="0.25">
      <c r="A202" s="64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</row>
    <row r="203" spans="1:57" s="66" customFormat="1" x14ac:dyDescent="0.25">
      <c r="A203" s="64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</row>
    <row r="204" spans="1:57" s="66" customFormat="1" x14ac:dyDescent="0.25">
      <c r="A204" s="64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</row>
    <row r="205" spans="1:57" s="66" customFormat="1" x14ac:dyDescent="0.25">
      <c r="A205" s="64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</row>
    <row r="206" spans="1:57" s="66" customFormat="1" x14ac:dyDescent="0.25">
      <c r="A206" s="64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</row>
    <row r="207" spans="1:57" s="66" customFormat="1" x14ac:dyDescent="0.25">
      <c r="A207" s="64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</row>
    <row r="208" spans="1:57" s="66" customFormat="1" x14ac:dyDescent="0.25">
      <c r="A208" s="64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</row>
    <row r="209" spans="1:57" s="66" customFormat="1" x14ac:dyDescent="0.25">
      <c r="A209" s="64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</row>
    <row r="210" spans="1:57" s="66" customFormat="1" x14ac:dyDescent="0.25">
      <c r="A210" s="64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</row>
    <row r="211" spans="1:57" s="66" customFormat="1" x14ac:dyDescent="0.25">
      <c r="A211" s="64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</row>
    <row r="212" spans="1:57" s="66" customFormat="1" x14ac:dyDescent="0.25">
      <c r="A212" s="64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</row>
    <row r="213" spans="1:57" s="66" customFormat="1" x14ac:dyDescent="0.25">
      <c r="A213" s="64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</row>
    <row r="214" spans="1:57" s="66" customFormat="1" x14ac:dyDescent="0.25">
      <c r="A214" s="64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</row>
    <row r="215" spans="1:57" s="66" customFormat="1" x14ac:dyDescent="0.25">
      <c r="A215" s="64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</row>
    <row r="216" spans="1:57" s="66" customFormat="1" x14ac:dyDescent="0.25">
      <c r="A216" s="64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</row>
    <row r="217" spans="1:57" s="66" customFormat="1" x14ac:dyDescent="0.25">
      <c r="A217" s="64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</row>
    <row r="218" spans="1:57" s="66" customFormat="1" x14ac:dyDescent="0.25">
      <c r="A218" s="64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</row>
    <row r="219" spans="1:57" s="66" customFormat="1" x14ac:dyDescent="0.25">
      <c r="A219" s="64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</row>
    <row r="220" spans="1:57" s="66" customFormat="1" x14ac:dyDescent="0.25">
      <c r="A220" s="64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</row>
    <row r="221" spans="1:57" s="66" customFormat="1" x14ac:dyDescent="0.25">
      <c r="A221" s="64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</row>
    <row r="222" spans="1:57" s="66" customFormat="1" x14ac:dyDescent="0.25">
      <c r="A222" s="64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</row>
    <row r="223" spans="1:57" s="66" customFormat="1" x14ac:dyDescent="0.25">
      <c r="A223" s="64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</row>
    <row r="224" spans="1:57" s="66" customFormat="1" x14ac:dyDescent="0.25">
      <c r="A224" s="64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</row>
    <row r="225" spans="1:57" s="66" customFormat="1" x14ac:dyDescent="0.25">
      <c r="A225" s="64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</row>
    <row r="226" spans="1:57" s="66" customFormat="1" x14ac:dyDescent="0.25">
      <c r="A226" s="64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</row>
    <row r="227" spans="1:57" s="66" customFormat="1" x14ac:dyDescent="0.25">
      <c r="A227" s="64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</row>
    <row r="228" spans="1:57" s="66" customFormat="1" x14ac:dyDescent="0.25">
      <c r="A228" s="64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</row>
    <row r="229" spans="1:57" s="66" customFormat="1" x14ac:dyDescent="0.25">
      <c r="A229" s="64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</row>
    <row r="230" spans="1:57" s="66" customFormat="1" x14ac:dyDescent="0.25">
      <c r="A230" s="64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</row>
    <row r="231" spans="1:57" s="66" customFormat="1" x14ac:dyDescent="0.25">
      <c r="A231" s="64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</row>
    <row r="232" spans="1:57" s="66" customFormat="1" x14ac:dyDescent="0.25">
      <c r="A232" s="64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</row>
    <row r="233" spans="1:57" s="66" customFormat="1" x14ac:dyDescent="0.25">
      <c r="A233" s="64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</row>
    <row r="234" spans="1:57" s="66" customFormat="1" x14ac:dyDescent="0.25">
      <c r="A234" s="64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</row>
    <row r="235" spans="1:57" s="66" customFormat="1" x14ac:dyDescent="0.25">
      <c r="A235" s="64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</row>
    <row r="236" spans="1:57" s="66" customFormat="1" x14ac:dyDescent="0.25">
      <c r="A236" s="64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</row>
    <row r="237" spans="1:57" s="66" customFormat="1" x14ac:dyDescent="0.25">
      <c r="A237" s="64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</row>
    <row r="238" spans="1:57" s="66" customFormat="1" x14ac:dyDescent="0.25">
      <c r="A238" s="64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</row>
    <row r="239" spans="1:57" s="66" customFormat="1" x14ac:dyDescent="0.25">
      <c r="A239" s="64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</row>
    <row r="240" spans="1:57" s="66" customFormat="1" x14ac:dyDescent="0.25">
      <c r="A240" s="64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</row>
    <row r="241" spans="1:57" s="66" customFormat="1" x14ac:dyDescent="0.25">
      <c r="A241" s="64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</row>
    <row r="242" spans="1:57" s="66" customFormat="1" x14ac:dyDescent="0.25">
      <c r="A242" s="64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</row>
    <row r="243" spans="1:57" s="66" customFormat="1" x14ac:dyDescent="0.25">
      <c r="A243" s="64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</row>
    <row r="244" spans="1:57" s="66" customFormat="1" x14ac:dyDescent="0.25">
      <c r="A244" s="64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</row>
    <row r="245" spans="1:57" s="66" customFormat="1" x14ac:dyDescent="0.25">
      <c r="A245" s="64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</row>
    <row r="246" spans="1:57" s="66" customFormat="1" x14ac:dyDescent="0.25">
      <c r="A246" s="64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</row>
    <row r="247" spans="1:57" s="66" customFormat="1" x14ac:dyDescent="0.25">
      <c r="A247" s="64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</row>
    <row r="248" spans="1:57" s="66" customFormat="1" x14ac:dyDescent="0.25">
      <c r="A248" s="64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</row>
    <row r="249" spans="1:57" s="66" customFormat="1" x14ac:dyDescent="0.25">
      <c r="A249" s="64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</row>
    <row r="250" spans="1:57" s="66" customFormat="1" x14ac:dyDescent="0.25">
      <c r="A250" s="64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</row>
    <row r="251" spans="1:57" s="66" customFormat="1" x14ac:dyDescent="0.25">
      <c r="A251" s="64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</row>
    <row r="252" spans="1:57" s="66" customFormat="1" x14ac:dyDescent="0.25">
      <c r="A252" s="64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</row>
    <row r="253" spans="1:57" s="66" customFormat="1" x14ac:dyDescent="0.25">
      <c r="A253" s="64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</row>
    <row r="254" spans="1:57" s="66" customFormat="1" x14ac:dyDescent="0.25">
      <c r="A254" s="64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</row>
    <row r="255" spans="1:57" s="66" customFormat="1" x14ac:dyDescent="0.25">
      <c r="A255" s="64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</row>
    <row r="256" spans="1:57" s="66" customFormat="1" x14ac:dyDescent="0.25">
      <c r="A256" s="64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</row>
    <row r="257" spans="1:57" s="66" customFormat="1" x14ac:dyDescent="0.25">
      <c r="A257" s="64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</row>
    <row r="258" spans="1:57" s="66" customFormat="1" x14ac:dyDescent="0.25">
      <c r="A258" s="64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</row>
    <row r="259" spans="1:57" s="66" customFormat="1" x14ac:dyDescent="0.25">
      <c r="A259" s="64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</row>
    <row r="260" spans="1:57" s="66" customFormat="1" x14ac:dyDescent="0.25">
      <c r="A260" s="64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</row>
    <row r="261" spans="1:57" s="66" customFormat="1" x14ac:dyDescent="0.25">
      <c r="A261" s="64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</row>
    <row r="262" spans="1:57" s="66" customFormat="1" x14ac:dyDescent="0.25">
      <c r="A262" s="64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</row>
    <row r="263" spans="1:57" s="66" customFormat="1" x14ac:dyDescent="0.25">
      <c r="A263" s="64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</row>
    <row r="264" spans="1:57" s="66" customFormat="1" x14ac:dyDescent="0.25">
      <c r="A264" s="64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</row>
    <row r="265" spans="1:57" s="66" customFormat="1" x14ac:dyDescent="0.25">
      <c r="A265" s="64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</row>
    <row r="266" spans="1:57" s="66" customFormat="1" x14ac:dyDescent="0.25">
      <c r="A266" s="64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</row>
    <row r="267" spans="1:57" s="66" customFormat="1" x14ac:dyDescent="0.25">
      <c r="A267" s="64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</row>
    <row r="268" spans="1:57" s="66" customFormat="1" x14ac:dyDescent="0.25">
      <c r="A268" s="64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</row>
    <row r="269" spans="1:57" s="66" customFormat="1" x14ac:dyDescent="0.25">
      <c r="A269" s="64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</row>
    <row r="270" spans="1:57" s="66" customFormat="1" x14ac:dyDescent="0.25">
      <c r="A270" s="64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</row>
    <row r="271" spans="1:57" s="66" customFormat="1" x14ac:dyDescent="0.25">
      <c r="A271" s="64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</row>
    <row r="272" spans="1:57" s="66" customFormat="1" x14ac:dyDescent="0.25">
      <c r="A272" s="64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</row>
    <row r="273" spans="1:57" s="66" customFormat="1" x14ac:dyDescent="0.25">
      <c r="A273" s="64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</row>
    <row r="274" spans="1:57" s="66" customFormat="1" x14ac:dyDescent="0.25">
      <c r="A274" s="64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</row>
    <row r="275" spans="1:57" s="66" customFormat="1" x14ac:dyDescent="0.25">
      <c r="A275" s="64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</row>
    <row r="276" spans="1:57" s="66" customFormat="1" x14ac:dyDescent="0.25">
      <c r="A276" s="64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</row>
    <row r="277" spans="1:57" s="66" customFormat="1" x14ac:dyDescent="0.25">
      <c r="A277" s="64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</row>
    <row r="278" spans="1:57" s="66" customFormat="1" x14ac:dyDescent="0.25">
      <c r="A278" s="64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</row>
    <row r="279" spans="1:57" s="66" customFormat="1" x14ac:dyDescent="0.25">
      <c r="A279" s="64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</row>
    <row r="280" spans="1:57" s="66" customFormat="1" x14ac:dyDescent="0.25">
      <c r="A280" s="64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</row>
    <row r="281" spans="1:57" s="66" customFormat="1" x14ac:dyDescent="0.25">
      <c r="A281" s="64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</row>
    <row r="282" spans="1:57" s="66" customFormat="1" x14ac:dyDescent="0.25">
      <c r="A282" s="64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</row>
    <row r="283" spans="1:57" s="66" customFormat="1" x14ac:dyDescent="0.25">
      <c r="A283" s="64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</row>
    <row r="284" spans="1:57" s="66" customFormat="1" x14ac:dyDescent="0.25">
      <c r="A284" s="64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</row>
    <row r="285" spans="1:57" s="66" customFormat="1" x14ac:dyDescent="0.25">
      <c r="A285" s="64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</row>
    <row r="286" spans="1:57" s="66" customFormat="1" x14ac:dyDescent="0.25">
      <c r="A286" s="64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</row>
    <row r="287" spans="1:57" s="66" customFormat="1" x14ac:dyDescent="0.25">
      <c r="A287" s="64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</row>
    <row r="288" spans="1:57" s="66" customFormat="1" x14ac:dyDescent="0.25">
      <c r="A288" s="64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</row>
    <row r="289" spans="1:57" s="66" customFormat="1" x14ac:dyDescent="0.25">
      <c r="A289" s="64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</row>
    <row r="290" spans="1:57" s="66" customFormat="1" x14ac:dyDescent="0.25">
      <c r="A290" s="64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</row>
    <row r="291" spans="1:57" s="66" customFormat="1" x14ac:dyDescent="0.25">
      <c r="A291" s="64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</row>
    <row r="292" spans="1:57" s="66" customFormat="1" x14ac:dyDescent="0.25">
      <c r="A292" s="64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</row>
    <row r="293" spans="1:57" s="66" customFormat="1" x14ac:dyDescent="0.25">
      <c r="A293" s="64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</row>
    <row r="294" spans="1:57" s="66" customFormat="1" x14ac:dyDescent="0.25">
      <c r="A294" s="64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</row>
    <row r="295" spans="1:57" s="66" customFormat="1" x14ac:dyDescent="0.25">
      <c r="A295" s="64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</row>
    <row r="296" spans="1:57" s="66" customFormat="1" x14ac:dyDescent="0.25">
      <c r="A296" s="64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</row>
    <row r="297" spans="1:57" s="66" customFormat="1" x14ac:dyDescent="0.25">
      <c r="A297" s="64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</row>
    <row r="298" spans="1:57" s="66" customFormat="1" x14ac:dyDescent="0.25">
      <c r="A298" s="64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</row>
    <row r="299" spans="1:57" s="66" customFormat="1" x14ac:dyDescent="0.25">
      <c r="A299" s="64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</row>
    <row r="300" spans="1:57" s="66" customFormat="1" x14ac:dyDescent="0.25">
      <c r="A300" s="64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</row>
  </sheetData>
  <sheetProtection selectLockedCells="1"/>
  <mergeCells count="45">
    <mergeCell ref="C65:C66"/>
    <mergeCell ref="C53:C54"/>
    <mergeCell ref="C55:C56"/>
    <mergeCell ref="C57:C58"/>
    <mergeCell ref="C59:C60"/>
    <mergeCell ref="C61:C62"/>
    <mergeCell ref="C63:C64"/>
    <mergeCell ref="C51:C52"/>
    <mergeCell ref="B43:F44"/>
    <mergeCell ref="G43:G44"/>
    <mergeCell ref="H43:H44"/>
    <mergeCell ref="I44:L44"/>
    <mergeCell ref="B47:B48"/>
    <mergeCell ref="C47:C48"/>
    <mergeCell ref="D47:D48"/>
    <mergeCell ref="E47:E48"/>
    <mergeCell ref="C49:C50"/>
    <mergeCell ref="O28:P28"/>
    <mergeCell ref="M44:N44"/>
    <mergeCell ref="O44:P44"/>
    <mergeCell ref="B29:P29"/>
    <mergeCell ref="B41:F42"/>
    <mergeCell ref="G41:G42"/>
    <mergeCell ref="H41:H42"/>
    <mergeCell ref="I42:L42"/>
    <mergeCell ref="M42:N42"/>
    <mergeCell ref="O42:P42"/>
    <mergeCell ref="B27:F28"/>
    <mergeCell ref="G27:G28"/>
    <mergeCell ref="H27:H28"/>
    <mergeCell ref="I28:L28"/>
    <mergeCell ref="M28:N28"/>
    <mergeCell ref="S8:S9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  <mergeCell ref="I14:L14"/>
    <mergeCell ref="M14:P14"/>
  </mergeCells>
  <conditionalFormatting sqref="B4">
    <cfRule type="cellIs" dxfId="29" priority="1" operator="equal">
      <formula>"Departament"</formula>
    </cfRule>
    <cfRule type="cellIs" dxfId="28" priority="2" operator="equal">
      <formula>0</formula>
    </cfRule>
  </conditionalFormatting>
  <conditionalFormatting sqref="B5:B6">
    <cfRule type="containsBlanks" dxfId="27" priority="7">
      <formula>LEN(TRIM(B5))=0</formula>
    </cfRule>
  </conditionalFormatting>
  <conditionalFormatting sqref="B16:P26">
    <cfRule type="expression" dxfId="26" priority="13">
      <formula>$F16="DFA"</formula>
    </cfRule>
    <cfRule type="expression" dxfId="25" priority="14">
      <formula>$D16&lt;&gt;""</formula>
    </cfRule>
    <cfRule type="containsBlanks" dxfId="24" priority="15">
      <formula>LEN(TRIM(B16))=0</formula>
    </cfRule>
  </conditionalFormatting>
  <conditionalFormatting sqref="B30:P40">
    <cfRule type="expression" dxfId="23" priority="9">
      <formula>$F30="DFA"</formula>
    </cfRule>
    <cfRule type="expression" dxfId="22" priority="10">
      <formula>$D30&lt;&gt;""</formula>
    </cfRule>
    <cfRule type="containsBlanks" dxfId="21" priority="11">
      <formula>LEN(TRIM(B30))=0</formula>
    </cfRule>
  </conditionalFormatting>
  <conditionalFormatting sqref="D70 L70">
    <cfRule type="cellIs" dxfId="20" priority="18" operator="equal">
      <formula>0</formula>
    </cfRule>
  </conditionalFormatting>
  <conditionalFormatting sqref="D69:P69">
    <cfRule type="containsText" dxfId="19" priority="22" operator="containsText" text="0">
      <formula>NOT(ISERROR(SEARCH("0",D69)))</formula>
    </cfRule>
  </conditionalFormatting>
  <conditionalFormatting sqref="E16:E26">
    <cfRule type="containsBlanks" dxfId="18" priority="12">
      <formula>LEN(TRIM(E16))=0</formula>
    </cfRule>
  </conditionalFormatting>
  <conditionalFormatting sqref="E30:E40">
    <cfRule type="containsBlanks" dxfId="17" priority="8">
      <formula>LEN(TRIM(E30))=0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ignoredErrors>
    <ignoredError sqref="B16" evalError="1"/>
    <ignoredError sqref="N16" formulaRange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7A5E72-3B31-464C-A4E2-02E7FD78C463}">
          <x14:formula1>
            <xm:f>Nomenclatoare!$M$25:$M$27</xm:f>
          </x14:formula1>
          <xm:sqref>C30:C40 C16:C26</xm:sqref>
        </x14:dataValidation>
        <x14:dataValidation type="list" allowBlank="1" showInputMessage="1" showErrorMessage="1" xr:uid="{58A5D9E3-DF88-4533-B1F9-88AB12DB7209}">
          <x14:formula1>
            <xm:f>Nomenclatoare!$M$32:$M$34</xm:f>
          </x14:formula1>
          <xm:sqref>F30:F40 F16:F26</xm:sqref>
        </x14:dataValidation>
        <x14:dataValidation type="list" allowBlank="1" showInputMessage="1" showErrorMessage="1" xr:uid="{644EB884-570C-4FBD-A7C4-E04184EEFA93}">
          <x14:formula1>
            <xm:f>Nomenclatoare!$M$37:$M$40</xm:f>
          </x14:formula1>
          <xm:sqref>H30:H40 H16:H26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258"/>
  <sheetViews>
    <sheetView showGridLines="0" topLeftCell="A2" zoomScale="115" zoomScaleNormal="115" zoomScaleSheetLayoutView="100" workbookViewId="0">
      <selection activeCell="H45" sqref="H45"/>
    </sheetView>
  </sheetViews>
  <sheetFormatPr defaultColWidth="9.109375" defaultRowHeight="10.8" x14ac:dyDescent="0.25"/>
  <cols>
    <col min="1" max="1" width="4.77734375" style="97" customWidth="1"/>
    <col min="2" max="2" width="3.109375" style="100" customWidth="1"/>
    <col min="3" max="3" width="3.5546875" style="100" customWidth="1"/>
    <col min="4" max="4" width="35" style="100" customWidth="1"/>
    <col min="5" max="5" width="12" style="100" customWidth="1"/>
    <col min="6" max="6" width="3.88671875" style="100" bestFit="1" customWidth="1"/>
    <col min="7" max="7" width="5.88671875" style="100" bestFit="1" customWidth="1"/>
    <col min="8" max="16" width="3.77734375" style="100" customWidth="1"/>
    <col min="17" max="17" width="6" style="99" customWidth="1"/>
    <col min="18" max="29" width="9.109375" style="99"/>
    <col min="30" max="16384" width="9.109375" style="100"/>
  </cols>
  <sheetData>
    <row r="1" spans="1:30" s="98" customFormat="1" x14ac:dyDescent="0.25">
      <c r="A1" s="97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</row>
    <row r="2" spans="1:30" s="19" customFormat="1" ht="15" customHeight="1" x14ac:dyDescent="0.25">
      <c r="A2" s="68"/>
      <c r="B2" s="69" t="s">
        <v>76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70"/>
      <c r="S2" s="70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</row>
    <row r="3" spans="1:30" s="19" customFormat="1" ht="15" customHeight="1" x14ac:dyDescent="0.3">
      <c r="A3" s="68"/>
      <c r="B3" s="69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 t="s">
        <v>107</v>
      </c>
      <c r="M3" s="11"/>
      <c r="N3" s="11"/>
      <c r="O3" s="11"/>
      <c r="P3" s="11"/>
      <c r="Q3" s="11"/>
      <c r="R3" s="70"/>
      <c r="S3" s="70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</row>
    <row r="4" spans="1:30" s="19" customFormat="1" ht="15" customHeight="1" x14ac:dyDescent="0.25">
      <c r="A4" s="68"/>
      <c r="B4" s="142" t="str">
        <f>IF(Pagina1!$D$4="","Departament",Pagina1!$D$4)</f>
        <v>Departament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70"/>
      <c r="S4" s="70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</row>
    <row r="5" spans="1:30" s="35" customFormat="1" ht="15" customHeight="1" x14ac:dyDescent="0.25">
      <c r="A5" s="64"/>
      <c r="B5" s="142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66"/>
      <c r="S5" s="66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</row>
    <row r="6" spans="1:30" s="35" customFormat="1" ht="15" customHeight="1" x14ac:dyDescent="0.25">
      <c r="A6" s="64"/>
      <c r="B6" s="142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66"/>
      <c r="S6" s="66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</row>
    <row r="7" spans="1:30" s="35" customFormat="1" ht="15" customHeight="1" x14ac:dyDescent="0.25">
      <c r="A7" s="64"/>
      <c r="B7" s="142"/>
      <c r="C7" s="11"/>
      <c r="D7" s="11"/>
      <c r="E7" s="11"/>
      <c r="F7" s="11"/>
      <c r="G7" s="11"/>
      <c r="H7" s="11"/>
      <c r="I7" s="11"/>
      <c r="J7" s="11"/>
      <c r="K7" s="11"/>
      <c r="L7" s="11" t="s">
        <v>39</v>
      </c>
      <c r="M7" s="11"/>
      <c r="N7" s="11"/>
      <c r="O7" s="11"/>
      <c r="P7" s="11"/>
      <c r="Q7" s="11"/>
      <c r="R7" s="66"/>
      <c r="S7" s="66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</row>
    <row r="8" spans="1:30" s="35" customFormat="1" ht="15" customHeight="1" x14ac:dyDescent="0.25">
      <c r="A8" s="64"/>
      <c r="B8" s="142"/>
      <c r="C8" s="11"/>
      <c r="D8" s="11"/>
      <c r="E8" s="11"/>
      <c r="F8" s="11"/>
      <c r="G8" s="11"/>
      <c r="H8" s="11"/>
      <c r="I8" s="11"/>
      <c r="J8" s="11"/>
      <c r="K8" s="11"/>
      <c r="L8" s="11" t="str">
        <f>numerector</f>
        <v>Prof. univ. dr. ing. habil. Carol SCHNAKOVSZKY</v>
      </c>
      <c r="M8" s="11"/>
      <c r="N8" s="11"/>
      <c r="O8" s="11"/>
      <c r="P8" s="11"/>
      <c r="Q8" s="11"/>
      <c r="R8" s="66"/>
      <c r="S8" s="348" t="s">
        <v>3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</row>
    <row r="9" spans="1:30" s="35" customFormat="1" ht="19.95" customHeight="1" x14ac:dyDescent="0.25">
      <c r="A9" s="64"/>
      <c r="B9" s="16"/>
      <c r="R9" s="66"/>
      <c r="S9" s="348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</row>
    <row r="10" spans="1:30" s="35" customFormat="1" ht="15" customHeight="1" x14ac:dyDescent="0.25">
      <c r="A10" s="64"/>
      <c r="B10" s="330" t="s">
        <v>18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Q10" s="77"/>
      <c r="R10" s="66"/>
      <c r="S10" s="306" t="s">
        <v>176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</row>
    <row r="11" spans="1:30" s="77" customFormat="1" ht="15" customHeight="1" x14ac:dyDescent="0.25">
      <c r="A11" s="73"/>
      <c r="B11" s="330" t="s">
        <v>72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121"/>
      <c r="R11" s="75"/>
      <c r="S11" s="75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</row>
    <row r="12" spans="1:30" ht="15" customHeight="1" thickBot="1" x14ac:dyDescent="0.3">
      <c r="C12" s="101"/>
      <c r="E12" s="102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3"/>
    </row>
    <row r="13" spans="1:30" s="243" customFormat="1" ht="15" customHeight="1" thickBot="1" x14ac:dyDescent="0.3">
      <c r="A13" s="242"/>
      <c r="B13" s="366" t="s">
        <v>75</v>
      </c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8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</row>
    <row r="14" spans="1:30" s="106" customFormat="1" ht="15" customHeight="1" x14ac:dyDescent="0.25">
      <c r="A14" s="104"/>
      <c r="B14" s="362" t="s">
        <v>0</v>
      </c>
      <c r="C14" s="363" t="s">
        <v>25</v>
      </c>
      <c r="D14" s="363" t="s">
        <v>1</v>
      </c>
      <c r="E14" s="363" t="s">
        <v>3</v>
      </c>
      <c r="F14" s="363" t="s">
        <v>2</v>
      </c>
      <c r="G14" s="363" t="s">
        <v>8</v>
      </c>
      <c r="H14" s="371" t="s">
        <v>9</v>
      </c>
      <c r="I14" s="362" t="s">
        <v>14</v>
      </c>
      <c r="J14" s="363"/>
      <c r="K14" s="363"/>
      <c r="L14" s="364"/>
      <c r="M14" s="365" t="s">
        <v>15</v>
      </c>
      <c r="N14" s="363"/>
      <c r="O14" s="363"/>
      <c r="P14" s="364"/>
      <c r="Q14" s="103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</row>
    <row r="15" spans="1:30" s="106" customFormat="1" ht="15" customHeight="1" thickBot="1" x14ac:dyDescent="0.3">
      <c r="A15" s="104"/>
      <c r="B15" s="369"/>
      <c r="C15" s="370"/>
      <c r="D15" s="370"/>
      <c r="E15" s="370"/>
      <c r="F15" s="370"/>
      <c r="G15" s="370"/>
      <c r="H15" s="372"/>
      <c r="I15" s="245" t="s">
        <v>4</v>
      </c>
      <c r="J15" s="246" t="s">
        <v>5</v>
      </c>
      <c r="K15" s="246" t="s">
        <v>6</v>
      </c>
      <c r="L15" s="247" t="s">
        <v>7</v>
      </c>
      <c r="M15" s="246" t="s">
        <v>12</v>
      </c>
      <c r="N15" s="246" t="s">
        <v>13</v>
      </c>
      <c r="O15" s="246" t="s">
        <v>10</v>
      </c>
      <c r="P15" s="247" t="s">
        <v>11</v>
      </c>
      <c r="Q15" s="103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</row>
    <row r="16" spans="1:30" ht="15" customHeight="1" x14ac:dyDescent="0.25">
      <c r="B16" s="248">
        <v>1</v>
      </c>
      <c r="C16" s="249" t="s">
        <v>23</v>
      </c>
      <c r="D16" s="250"/>
      <c r="E16" s="181" t="str">
        <f>IF(D16&lt;&gt;"",CONCATENATE($S$10,"00",B16,C16),"")</f>
        <v/>
      </c>
      <c r="F16" s="249" t="s">
        <v>168</v>
      </c>
      <c r="G16" s="249">
        <v>5</v>
      </c>
      <c r="H16" s="251" t="s">
        <v>178</v>
      </c>
      <c r="I16" s="248"/>
      <c r="J16" s="249"/>
      <c r="K16" s="249"/>
      <c r="L16" s="252"/>
      <c r="M16" s="253"/>
      <c r="N16" s="254"/>
      <c r="O16" s="255"/>
      <c r="P16" s="186">
        <f>IF(G16&lt;&gt;0,G16*25-O16,"")</f>
        <v>125</v>
      </c>
      <c r="Q16" s="103"/>
    </row>
    <row r="17" spans="1:30" ht="15" customHeight="1" x14ac:dyDescent="0.25">
      <c r="B17" s="256">
        <v>2</v>
      </c>
      <c r="C17" s="257" t="s">
        <v>23</v>
      </c>
      <c r="D17" s="191"/>
      <c r="E17" s="181" t="str">
        <f>IF(D17&lt;&gt;"",CONCATENATE($S$10,"00",B17,C17),"")</f>
        <v/>
      </c>
      <c r="F17" s="257" t="s">
        <v>168</v>
      </c>
      <c r="G17" s="257">
        <v>5</v>
      </c>
      <c r="H17" s="258" t="s">
        <v>178</v>
      </c>
      <c r="I17" s="248"/>
      <c r="J17" s="249"/>
      <c r="K17" s="249"/>
      <c r="L17" s="252"/>
      <c r="M17" s="253"/>
      <c r="N17" s="254"/>
      <c r="O17" s="259"/>
      <c r="P17" s="186">
        <f>IF(G17&lt;&gt;0,G17*25-O17,"")</f>
        <v>125</v>
      </c>
      <c r="Q17" s="103"/>
    </row>
    <row r="18" spans="1:30" ht="15" customHeight="1" thickBot="1" x14ac:dyDescent="0.3">
      <c r="B18" s="260"/>
      <c r="C18" s="257"/>
      <c r="D18" s="261"/>
      <c r="E18" s="181"/>
      <c r="F18" s="257"/>
      <c r="G18" s="262"/>
      <c r="H18" s="263"/>
      <c r="I18" s="248"/>
      <c r="J18" s="249"/>
      <c r="K18" s="249"/>
      <c r="L18" s="252"/>
      <c r="M18" s="253"/>
      <c r="N18" s="254"/>
      <c r="O18" s="264"/>
      <c r="P18" s="265"/>
      <c r="Q18" s="103"/>
    </row>
    <row r="19" spans="1:30" s="99" customFormat="1" ht="15" customHeight="1" thickBot="1" x14ac:dyDescent="0.3">
      <c r="A19" s="97"/>
      <c r="B19" s="375" t="s">
        <v>70</v>
      </c>
      <c r="C19" s="376"/>
      <c r="D19" s="376"/>
      <c r="E19" s="376"/>
      <c r="F19" s="377"/>
      <c r="G19" s="381">
        <v>10</v>
      </c>
      <c r="H19" s="373" t="s">
        <v>189</v>
      </c>
      <c r="I19" s="266"/>
      <c r="J19" s="266"/>
      <c r="K19" s="266"/>
      <c r="L19" s="267"/>
      <c r="M19" s="268"/>
      <c r="N19" s="269"/>
      <c r="O19" s="269"/>
      <c r="P19" s="270">
        <f>SUM(P16:P18)</f>
        <v>250</v>
      </c>
      <c r="Q19" s="103"/>
    </row>
    <row r="20" spans="1:30" s="99" customFormat="1" ht="15" customHeight="1" thickBot="1" x14ac:dyDescent="0.3">
      <c r="A20" s="97"/>
      <c r="B20" s="378"/>
      <c r="C20" s="379"/>
      <c r="D20" s="379"/>
      <c r="E20" s="379"/>
      <c r="F20" s="380"/>
      <c r="G20" s="382"/>
      <c r="H20" s="374"/>
      <c r="I20" s="378"/>
      <c r="J20" s="379"/>
      <c r="K20" s="379"/>
      <c r="L20" s="380"/>
      <c r="M20" s="271"/>
      <c r="N20" s="271"/>
      <c r="O20" s="378">
        <f>SUM(O19:P19)</f>
        <v>250</v>
      </c>
      <c r="P20" s="380"/>
      <c r="Q20" s="103"/>
    </row>
    <row r="21" spans="1:30" s="99" customFormat="1" ht="15" customHeight="1" x14ac:dyDescent="0.25">
      <c r="A21" s="97"/>
      <c r="B21" s="109"/>
      <c r="C21" s="109"/>
      <c r="D21" s="109"/>
      <c r="E21" s="109"/>
      <c r="F21" s="109"/>
      <c r="G21" s="101"/>
      <c r="H21" s="110"/>
      <c r="I21" s="101"/>
      <c r="J21" s="101"/>
      <c r="K21" s="101"/>
      <c r="L21" s="101"/>
      <c r="M21" s="100"/>
      <c r="N21" s="100"/>
      <c r="O21" s="101"/>
      <c r="P21" s="101"/>
      <c r="Q21" s="103"/>
    </row>
    <row r="22" spans="1:30" s="99" customFormat="1" ht="15" customHeight="1" x14ac:dyDescent="0.25">
      <c r="A22" s="97"/>
      <c r="B22" s="109"/>
      <c r="C22" s="109"/>
      <c r="D22" s="109"/>
      <c r="E22" s="109"/>
      <c r="F22" s="109"/>
      <c r="G22" s="101"/>
      <c r="H22" s="110"/>
      <c r="I22" s="101"/>
      <c r="J22" s="101"/>
      <c r="K22" s="101"/>
      <c r="L22" s="101"/>
      <c r="M22" s="100"/>
      <c r="N22" s="100"/>
      <c r="O22" s="101"/>
      <c r="P22" s="101"/>
      <c r="Q22" s="103"/>
    </row>
    <row r="23" spans="1:30" s="99" customFormat="1" ht="15" customHeight="1" x14ac:dyDescent="0.25">
      <c r="A23" s="97"/>
      <c r="B23" s="109"/>
      <c r="C23" s="109"/>
      <c r="D23" s="109"/>
      <c r="E23" s="109"/>
      <c r="F23" s="109"/>
      <c r="G23" s="101"/>
      <c r="H23" s="110"/>
      <c r="I23" s="101"/>
      <c r="J23" s="101"/>
      <c r="K23" s="101"/>
      <c r="L23" s="101"/>
      <c r="M23" s="100"/>
      <c r="N23" s="100"/>
      <c r="O23" s="101"/>
      <c r="P23" s="101"/>
      <c r="Q23" s="103"/>
    </row>
    <row r="24" spans="1:30" s="99" customFormat="1" ht="15" customHeight="1" x14ac:dyDescent="0.25">
      <c r="A24" s="97"/>
      <c r="B24" s="109"/>
      <c r="C24" s="109"/>
      <c r="D24" s="109"/>
      <c r="E24" s="109"/>
      <c r="F24" s="109"/>
      <c r="G24" s="101"/>
      <c r="H24" s="110"/>
      <c r="I24" s="101"/>
      <c r="J24" s="101"/>
      <c r="K24" s="101"/>
      <c r="L24" s="101"/>
      <c r="M24" s="100"/>
      <c r="N24" s="100"/>
      <c r="O24" s="101"/>
      <c r="P24" s="101"/>
      <c r="Q24" s="103"/>
    </row>
    <row r="25" spans="1:30" s="99" customFormat="1" ht="15" customHeight="1" x14ac:dyDescent="0.25">
      <c r="A25" s="97"/>
      <c r="B25" s="109"/>
      <c r="C25" s="109"/>
      <c r="D25" s="109"/>
      <c r="E25" s="109"/>
      <c r="F25" s="109"/>
      <c r="G25" s="101"/>
      <c r="H25" s="110"/>
      <c r="I25" s="101"/>
      <c r="J25" s="101"/>
      <c r="K25" s="101"/>
      <c r="L25" s="101"/>
      <c r="M25" s="100"/>
      <c r="N25" s="100"/>
      <c r="O25" s="101"/>
      <c r="P25" s="101"/>
      <c r="Q25" s="103"/>
    </row>
    <row r="26" spans="1:30" s="99" customFormat="1" ht="15" customHeight="1" x14ac:dyDescent="0.25">
      <c r="A26" s="97"/>
      <c r="B26" s="109"/>
      <c r="C26" s="109"/>
      <c r="D26" s="109"/>
      <c r="E26" s="109"/>
      <c r="F26" s="109"/>
      <c r="G26" s="101"/>
      <c r="H26" s="110"/>
      <c r="I26" s="101"/>
      <c r="J26" s="101"/>
      <c r="K26" s="101"/>
      <c r="L26" s="101"/>
      <c r="M26" s="100"/>
      <c r="N26" s="100"/>
      <c r="O26" s="101"/>
      <c r="P26" s="101"/>
      <c r="Q26" s="103"/>
    </row>
    <row r="27" spans="1:30" s="99" customFormat="1" ht="15" customHeight="1" x14ac:dyDescent="0.25">
      <c r="A27" s="97"/>
      <c r="B27" s="101"/>
      <c r="C27" s="101"/>
      <c r="D27" s="101"/>
      <c r="E27" s="101"/>
      <c r="F27" s="101"/>
      <c r="G27" s="101"/>
      <c r="H27" s="110"/>
      <c r="I27" s="101"/>
      <c r="J27" s="101"/>
      <c r="K27" s="101"/>
      <c r="L27" s="101"/>
      <c r="M27" s="100"/>
      <c r="N27" s="111"/>
      <c r="O27" s="101"/>
      <c r="P27" s="101"/>
      <c r="Q27" s="103"/>
    </row>
    <row r="28" spans="1:30" s="11" customFormat="1" ht="15" customHeight="1" x14ac:dyDescent="0.25">
      <c r="A28" s="219"/>
      <c r="B28" s="142"/>
      <c r="D28" s="229" t="str">
        <f>Pagina1!$B$47</f>
        <v>DECAN,</v>
      </c>
      <c r="E28" s="230"/>
      <c r="J28" s="41"/>
      <c r="K28" s="41"/>
      <c r="M28" s="11" t="str">
        <f>Pagina1!$I$47</f>
        <v>DIRECTOR DEPARTAMENT,</v>
      </c>
      <c r="N28" s="229"/>
      <c r="O28" s="229"/>
      <c r="P28" s="229"/>
      <c r="Q28" s="41"/>
      <c r="R28" s="220"/>
      <c r="S28" s="220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</row>
    <row r="29" spans="1:30" s="11" customFormat="1" ht="15" customHeight="1" x14ac:dyDescent="0.3">
      <c r="A29" s="219"/>
      <c r="D29" s="231"/>
      <c r="E29" s="145"/>
      <c r="F29" s="145"/>
      <c r="G29" s="145"/>
      <c r="H29" s="232"/>
      <c r="I29" s="233"/>
      <c r="J29" s="145"/>
      <c r="K29" s="146"/>
      <c r="L29" s="146"/>
      <c r="M29" s="146"/>
      <c r="N29" s="146"/>
      <c r="O29" s="146"/>
      <c r="P29" s="234"/>
      <c r="R29" s="220"/>
      <c r="S29" s="220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</row>
    <row r="30" spans="1:30" s="11" customFormat="1" ht="15" customHeight="1" x14ac:dyDescent="0.25">
      <c r="A30" s="219"/>
      <c r="B30" s="142"/>
      <c r="C30" s="142"/>
      <c r="D30" s="11">
        <f>Pagina1!$A$49</f>
        <v>0</v>
      </c>
      <c r="E30" s="230"/>
      <c r="I30" s="41"/>
      <c r="J30" s="41"/>
      <c r="K30" s="41"/>
      <c r="M30" s="11">
        <f>Pagina1!$J$49</f>
        <v>0</v>
      </c>
      <c r="N30" s="41"/>
      <c r="O30" s="41"/>
      <c r="P30" s="41"/>
      <c r="Q30" s="41"/>
      <c r="R30" s="220"/>
      <c r="S30" s="220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</row>
    <row r="31" spans="1:30" s="99" customFormat="1" x14ac:dyDescent="0.25">
      <c r="A31" s="97"/>
    </row>
    <row r="32" spans="1:30" s="99" customFormat="1" x14ac:dyDescent="0.25">
      <c r="A32" s="97"/>
    </row>
    <row r="33" spans="1:1" s="99" customFormat="1" x14ac:dyDescent="0.25">
      <c r="A33" s="97"/>
    </row>
    <row r="34" spans="1:1" s="99" customFormat="1" x14ac:dyDescent="0.25">
      <c r="A34" s="97"/>
    </row>
    <row r="35" spans="1:1" s="99" customFormat="1" x14ac:dyDescent="0.25">
      <c r="A35" s="97"/>
    </row>
    <row r="36" spans="1:1" s="99" customFormat="1" x14ac:dyDescent="0.25">
      <c r="A36" s="97"/>
    </row>
    <row r="37" spans="1:1" s="99" customFormat="1" x14ac:dyDescent="0.25">
      <c r="A37" s="97"/>
    </row>
    <row r="38" spans="1:1" s="99" customFormat="1" x14ac:dyDescent="0.25">
      <c r="A38" s="97"/>
    </row>
    <row r="39" spans="1:1" s="99" customFormat="1" x14ac:dyDescent="0.25">
      <c r="A39" s="97"/>
    </row>
    <row r="40" spans="1:1" s="99" customFormat="1" x14ac:dyDescent="0.25">
      <c r="A40" s="97"/>
    </row>
    <row r="41" spans="1:1" s="99" customFormat="1" x14ac:dyDescent="0.25">
      <c r="A41" s="97"/>
    </row>
    <row r="42" spans="1:1" s="99" customFormat="1" x14ac:dyDescent="0.25">
      <c r="A42" s="97"/>
    </row>
    <row r="43" spans="1:1" s="99" customFormat="1" x14ac:dyDescent="0.25">
      <c r="A43" s="97"/>
    </row>
    <row r="44" spans="1:1" s="99" customFormat="1" x14ac:dyDescent="0.25">
      <c r="A44" s="97"/>
    </row>
    <row r="45" spans="1:1" s="99" customFormat="1" x14ac:dyDescent="0.25">
      <c r="A45" s="97"/>
    </row>
    <row r="46" spans="1:1" s="99" customFormat="1" x14ac:dyDescent="0.25">
      <c r="A46" s="97"/>
    </row>
    <row r="47" spans="1:1" s="99" customFormat="1" x14ac:dyDescent="0.25">
      <c r="A47" s="97"/>
    </row>
    <row r="48" spans="1:1" s="99" customFormat="1" x14ac:dyDescent="0.25">
      <c r="A48" s="97"/>
    </row>
    <row r="49" spans="1:1" s="99" customFormat="1" x14ac:dyDescent="0.25">
      <c r="A49" s="97"/>
    </row>
    <row r="50" spans="1:1" s="99" customFormat="1" x14ac:dyDescent="0.25">
      <c r="A50" s="97"/>
    </row>
    <row r="51" spans="1:1" s="99" customFormat="1" x14ac:dyDescent="0.25">
      <c r="A51" s="97"/>
    </row>
    <row r="52" spans="1:1" s="99" customFormat="1" x14ac:dyDescent="0.25">
      <c r="A52" s="97"/>
    </row>
    <row r="53" spans="1:1" s="99" customFormat="1" x14ac:dyDescent="0.25">
      <c r="A53" s="97"/>
    </row>
    <row r="54" spans="1:1" s="99" customFormat="1" x14ac:dyDescent="0.25">
      <c r="A54" s="97"/>
    </row>
    <row r="55" spans="1:1" s="99" customFormat="1" x14ac:dyDescent="0.25">
      <c r="A55" s="97"/>
    </row>
    <row r="56" spans="1:1" s="99" customFormat="1" x14ac:dyDescent="0.25">
      <c r="A56" s="97"/>
    </row>
    <row r="57" spans="1:1" s="99" customFormat="1" x14ac:dyDescent="0.25">
      <c r="A57" s="97"/>
    </row>
    <row r="58" spans="1:1" s="99" customFormat="1" x14ac:dyDescent="0.25">
      <c r="A58" s="97"/>
    </row>
    <row r="59" spans="1:1" s="99" customFormat="1" x14ac:dyDescent="0.25">
      <c r="A59" s="97"/>
    </row>
    <row r="60" spans="1:1" s="99" customFormat="1" x14ac:dyDescent="0.25">
      <c r="A60" s="97"/>
    </row>
    <row r="61" spans="1:1" s="99" customFormat="1" x14ac:dyDescent="0.25">
      <c r="A61" s="97"/>
    </row>
    <row r="62" spans="1:1" s="99" customFormat="1" x14ac:dyDescent="0.25">
      <c r="A62" s="97"/>
    </row>
    <row r="63" spans="1:1" s="99" customFormat="1" x14ac:dyDescent="0.25">
      <c r="A63" s="97"/>
    </row>
    <row r="64" spans="1:1" s="99" customFormat="1" x14ac:dyDescent="0.25">
      <c r="A64" s="97"/>
    </row>
    <row r="65" spans="1:1" s="99" customFormat="1" x14ac:dyDescent="0.25">
      <c r="A65" s="97"/>
    </row>
    <row r="66" spans="1:1" s="99" customFormat="1" x14ac:dyDescent="0.25">
      <c r="A66" s="97"/>
    </row>
    <row r="67" spans="1:1" s="99" customFormat="1" x14ac:dyDescent="0.25">
      <c r="A67" s="97"/>
    </row>
    <row r="68" spans="1:1" s="99" customFormat="1" x14ac:dyDescent="0.25">
      <c r="A68" s="97"/>
    </row>
    <row r="69" spans="1:1" s="99" customFormat="1" x14ac:dyDescent="0.25">
      <c r="A69" s="97"/>
    </row>
    <row r="70" spans="1:1" s="99" customFormat="1" x14ac:dyDescent="0.25">
      <c r="A70" s="97"/>
    </row>
    <row r="71" spans="1:1" s="99" customFormat="1" x14ac:dyDescent="0.25">
      <c r="A71" s="97"/>
    </row>
    <row r="72" spans="1:1" s="99" customFormat="1" x14ac:dyDescent="0.25">
      <c r="A72" s="97"/>
    </row>
    <row r="73" spans="1:1" s="99" customFormat="1" x14ac:dyDescent="0.25">
      <c r="A73" s="97"/>
    </row>
    <row r="74" spans="1:1" s="99" customFormat="1" x14ac:dyDescent="0.25">
      <c r="A74" s="97"/>
    </row>
    <row r="75" spans="1:1" s="99" customFormat="1" x14ac:dyDescent="0.25">
      <c r="A75" s="97"/>
    </row>
    <row r="76" spans="1:1" s="99" customFormat="1" x14ac:dyDescent="0.25">
      <c r="A76" s="97"/>
    </row>
    <row r="77" spans="1:1" s="99" customFormat="1" x14ac:dyDescent="0.25">
      <c r="A77" s="97"/>
    </row>
    <row r="78" spans="1:1" s="99" customFormat="1" x14ac:dyDescent="0.25">
      <c r="A78" s="97"/>
    </row>
    <row r="79" spans="1:1" s="99" customFormat="1" x14ac:dyDescent="0.25">
      <c r="A79" s="97"/>
    </row>
    <row r="80" spans="1:1" s="99" customFormat="1" x14ac:dyDescent="0.25">
      <c r="A80" s="97"/>
    </row>
    <row r="81" spans="1:1" s="99" customFormat="1" x14ac:dyDescent="0.25">
      <c r="A81" s="97"/>
    </row>
    <row r="82" spans="1:1" s="99" customFormat="1" x14ac:dyDescent="0.25">
      <c r="A82" s="97"/>
    </row>
    <row r="83" spans="1:1" s="99" customFormat="1" x14ac:dyDescent="0.25">
      <c r="A83" s="97"/>
    </row>
    <row r="84" spans="1:1" s="99" customFormat="1" x14ac:dyDescent="0.25">
      <c r="A84" s="97"/>
    </row>
    <row r="85" spans="1:1" s="99" customFormat="1" x14ac:dyDescent="0.25">
      <c r="A85" s="97"/>
    </row>
    <row r="86" spans="1:1" s="99" customFormat="1" x14ac:dyDescent="0.25">
      <c r="A86" s="97"/>
    </row>
    <row r="87" spans="1:1" s="99" customFormat="1" x14ac:dyDescent="0.25">
      <c r="A87" s="97"/>
    </row>
    <row r="88" spans="1:1" s="99" customFormat="1" x14ac:dyDescent="0.25">
      <c r="A88" s="97"/>
    </row>
    <row r="89" spans="1:1" s="99" customFormat="1" x14ac:dyDescent="0.25">
      <c r="A89" s="97"/>
    </row>
    <row r="90" spans="1:1" s="99" customFormat="1" x14ac:dyDescent="0.25">
      <c r="A90" s="97"/>
    </row>
    <row r="91" spans="1:1" s="99" customFormat="1" x14ac:dyDescent="0.25">
      <c r="A91" s="97"/>
    </row>
    <row r="92" spans="1:1" s="99" customFormat="1" x14ac:dyDescent="0.25">
      <c r="A92" s="97"/>
    </row>
    <row r="93" spans="1:1" s="99" customFormat="1" x14ac:dyDescent="0.25">
      <c r="A93" s="97"/>
    </row>
    <row r="94" spans="1:1" s="99" customFormat="1" x14ac:dyDescent="0.25">
      <c r="A94" s="97"/>
    </row>
    <row r="95" spans="1:1" s="99" customFormat="1" x14ac:dyDescent="0.25">
      <c r="A95" s="97"/>
    </row>
    <row r="96" spans="1:1" s="99" customFormat="1" x14ac:dyDescent="0.25">
      <c r="A96" s="97"/>
    </row>
    <row r="97" spans="1:1" s="99" customFormat="1" x14ac:dyDescent="0.25">
      <c r="A97" s="97"/>
    </row>
    <row r="98" spans="1:1" s="99" customFormat="1" x14ac:dyDescent="0.25">
      <c r="A98" s="97"/>
    </row>
    <row r="99" spans="1:1" s="99" customFormat="1" x14ac:dyDescent="0.25">
      <c r="A99" s="97"/>
    </row>
    <row r="100" spans="1:1" s="99" customFormat="1" x14ac:dyDescent="0.25">
      <c r="A100" s="97"/>
    </row>
    <row r="101" spans="1:1" s="99" customFormat="1" x14ac:dyDescent="0.25">
      <c r="A101" s="97"/>
    </row>
    <row r="102" spans="1:1" s="99" customFormat="1" x14ac:dyDescent="0.25">
      <c r="A102" s="97"/>
    </row>
    <row r="103" spans="1:1" s="99" customFormat="1" x14ac:dyDescent="0.25">
      <c r="A103" s="97"/>
    </row>
    <row r="104" spans="1:1" s="99" customFormat="1" x14ac:dyDescent="0.25">
      <c r="A104" s="97"/>
    </row>
    <row r="105" spans="1:1" s="99" customFormat="1" x14ac:dyDescent="0.25">
      <c r="A105" s="97"/>
    </row>
    <row r="106" spans="1:1" s="99" customFormat="1" x14ac:dyDescent="0.25">
      <c r="A106" s="97"/>
    </row>
    <row r="107" spans="1:1" s="99" customFormat="1" x14ac:dyDescent="0.25">
      <c r="A107" s="97"/>
    </row>
    <row r="108" spans="1:1" s="99" customFormat="1" x14ac:dyDescent="0.25">
      <c r="A108" s="97"/>
    </row>
    <row r="109" spans="1:1" s="99" customFormat="1" x14ac:dyDescent="0.25">
      <c r="A109" s="97"/>
    </row>
    <row r="110" spans="1:1" s="99" customFormat="1" x14ac:dyDescent="0.25">
      <c r="A110" s="97"/>
    </row>
    <row r="111" spans="1:1" s="99" customFormat="1" x14ac:dyDescent="0.25">
      <c r="A111" s="97"/>
    </row>
    <row r="112" spans="1:1" s="99" customFormat="1" x14ac:dyDescent="0.25">
      <c r="A112" s="97"/>
    </row>
    <row r="113" spans="1:1" s="99" customFormat="1" x14ac:dyDescent="0.25">
      <c r="A113" s="97"/>
    </row>
    <row r="114" spans="1:1" s="99" customFormat="1" x14ac:dyDescent="0.25">
      <c r="A114" s="97"/>
    </row>
    <row r="115" spans="1:1" s="99" customFormat="1" x14ac:dyDescent="0.25">
      <c r="A115" s="97"/>
    </row>
    <row r="116" spans="1:1" s="99" customFormat="1" x14ac:dyDescent="0.25">
      <c r="A116" s="97"/>
    </row>
    <row r="117" spans="1:1" s="99" customFormat="1" x14ac:dyDescent="0.25">
      <c r="A117" s="97"/>
    </row>
    <row r="118" spans="1:1" s="99" customFormat="1" x14ac:dyDescent="0.25">
      <c r="A118" s="97"/>
    </row>
    <row r="119" spans="1:1" s="99" customFormat="1" x14ac:dyDescent="0.25">
      <c r="A119" s="97"/>
    </row>
    <row r="120" spans="1:1" s="99" customFormat="1" x14ac:dyDescent="0.25">
      <c r="A120" s="97"/>
    </row>
    <row r="121" spans="1:1" s="99" customFormat="1" x14ac:dyDescent="0.25">
      <c r="A121" s="97"/>
    </row>
    <row r="122" spans="1:1" s="99" customFormat="1" x14ac:dyDescent="0.25">
      <c r="A122" s="97"/>
    </row>
    <row r="123" spans="1:1" s="99" customFormat="1" x14ac:dyDescent="0.25">
      <c r="A123" s="97"/>
    </row>
    <row r="124" spans="1:1" s="99" customFormat="1" x14ac:dyDescent="0.25">
      <c r="A124" s="97"/>
    </row>
    <row r="125" spans="1:1" s="99" customFormat="1" x14ac:dyDescent="0.25">
      <c r="A125" s="97"/>
    </row>
    <row r="126" spans="1:1" s="99" customFormat="1" x14ac:dyDescent="0.25">
      <c r="A126" s="97"/>
    </row>
    <row r="127" spans="1:1" s="99" customFormat="1" x14ac:dyDescent="0.25">
      <c r="A127" s="97"/>
    </row>
    <row r="128" spans="1:1" s="99" customFormat="1" x14ac:dyDescent="0.25">
      <c r="A128" s="97"/>
    </row>
    <row r="129" spans="1:1" s="99" customFormat="1" x14ac:dyDescent="0.25">
      <c r="A129" s="97"/>
    </row>
    <row r="130" spans="1:1" s="99" customFormat="1" x14ac:dyDescent="0.25">
      <c r="A130" s="97"/>
    </row>
    <row r="131" spans="1:1" s="99" customFormat="1" x14ac:dyDescent="0.25">
      <c r="A131" s="97"/>
    </row>
    <row r="132" spans="1:1" s="99" customFormat="1" x14ac:dyDescent="0.25">
      <c r="A132" s="97"/>
    </row>
    <row r="133" spans="1:1" s="99" customFormat="1" x14ac:dyDescent="0.25">
      <c r="A133" s="97"/>
    </row>
    <row r="134" spans="1:1" s="99" customFormat="1" x14ac:dyDescent="0.25">
      <c r="A134" s="97"/>
    </row>
    <row r="135" spans="1:1" s="99" customFormat="1" x14ac:dyDescent="0.25">
      <c r="A135" s="97"/>
    </row>
    <row r="136" spans="1:1" s="99" customFormat="1" x14ac:dyDescent="0.25">
      <c r="A136" s="97"/>
    </row>
    <row r="137" spans="1:1" s="99" customFormat="1" x14ac:dyDescent="0.25">
      <c r="A137" s="97"/>
    </row>
    <row r="138" spans="1:1" s="99" customFormat="1" x14ac:dyDescent="0.25">
      <c r="A138" s="97"/>
    </row>
    <row r="139" spans="1:1" s="99" customFormat="1" x14ac:dyDescent="0.25">
      <c r="A139" s="97"/>
    </row>
    <row r="140" spans="1:1" s="99" customFormat="1" x14ac:dyDescent="0.25">
      <c r="A140" s="97"/>
    </row>
    <row r="141" spans="1:1" s="99" customFormat="1" x14ac:dyDescent="0.25">
      <c r="A141" s="97"/>
    </row>
    <row r="142" spans="1:1" s="99" customFormat="1" x14ac:dyDescent="0.25">
      <c r="A142" s="97"/>
    </row>
    <row r="143" spans="1:1" s="99" customFormat="1" x14ac:dyDescent="0.25">
      <c r="A143" s="97"/>
    </row>
    <row r="144" spans="1:1" s="99" customFormat="1" x14ac:dyDescent="0.25">
      <c r="A144" s="97"/>
    </row>
    <row r="145" spans="1:1" s="99" customFormat="1" x14ac:dyDescent="0.25">
      <c r="A145" s="97"/>
    </row>
    <row r="146" spans="1:1" s="99" customFormat="1" x14ac:dyDescent="0.25">
      <c r="A146" s="97"/>
    </row>
    <row r="147" spans="1:1" s="99" customFormat="1" x14ac:dyDescent="0.25">
      <c r="A147" s="97"/>
    </row>
    <row r="148" spans="1:1" s="99" customFormat="1" x14ac:dyDescent="0.25">
      <c r="A148" s="97"/>
    </row>
    <row r="149" spans="1:1" s="99" customFormat="1" x14ac:dyDescent="0.25">
      <c r="A149" s="97"/>
    </row>
    <row r="150" spans="1:1" s="99" customFormat="1" x14ac:dyDescent="0.25">
      <c r="A150" s="97"/>
    </row>
    <row r="151" spans="1:1" s="99" customFormat="1" x14ac:dyDescent="0.25">
      <c r="A151" s="97"/>
    </row>
    <row r="152" spans="1:1" s="99" customFormat="1" x14ac:dyDescent="0.25">
      <c r="A152" s="97"/>
    </row>
    <row r="153" spans="1:1" s="99" customFormat="1" x14ac:dyDescent="0.25">
      <c r="A153" s="97"/>
    </row>
    <row r="154" spans="1:1" s="99" customFormat="1" x14ac:dyDescent="0.25">
      <c r="A154" s="97"/>
    </row>
    <row r="155" spans="1:1" s="99" customFormat="1" x14ac:dyDescent="0.25">
      <c r="A155" s="97"/>
    </row>
    <row r="156" spans="1:1" s="99" customFormat="1" x14ac:dyDescent="0.25">
      <c r="A156" s="97"/>
    </row>
    <row r="157" spans="1:1" s="99" customFormat="1" x14ac:dyDescent="0.25">
      <c r="A157" s="97"/>
    </row>
    <row r="158" spans="1:1" s="99" customFormat="1" x14ac:dyDescent="0.25">
      <c r="A158" s="97"/>
    </row>
    <row r="159" spans="1:1" s="99" customFormat="1" x14ac:dyDescent="0.25">
      <c r="A159" s="97"/>
    </row>
    <row r="160" spans="1:1" s="99" customFormat="1" x14ac:dyDescent="0.25">
      <c r="A160" s="97"/>
    </row>
    <row r="161" spans="1:1" s="99" customFormat="1" x14ac:dyDescent="0.25">
      <c r="A161" s="97"/>
    </row>
    <row r="162" spans="1:1" s="99" customFormat="1" x14ac:dyDescent="0.25">
      <c r="A162" s="97"/>
    </row>
    <row r="163" spans="1:1" s="99" customFormat="1" x14ac:dyDescent="0.25">
      <c r="A163" s="97"/>
    </row>
    <row r="164" spans="1:1" s="99" customFormat="1" x14ac:dyDescent="0.25">
      <c r="A164" s="97"/>
    </row>
    <row r="165" spans="1:1" s="99" customFormat="1" x14ac:dyDescent="0.25">
      <c r="A165" s="97"/>
    </row>
    <row r="166" spans="1:1" s="99" customFormat="1" x14ac:dyDescent="0.25">
      <c r="A166" s="97"/>
    </row>
    <row r="167" spans="1:1" s="99" customFormat="1" x14ac:dyDescent="0.25">
      <c r="A167" s="97"/>
    </row>
    <row r="168" spans="1:1" s="99" customFormat="1" x14ac:dyDescent="0.25">
      <c r="A168" s="97"/>
    </row>
    <row r="169" spans="1:1" s="99" customFormat="1" x14ac:dyDescent="0.25">
      <c r="A169" s="97"/>
    </row>
    <row r="170" spans="1:1" s="99" customFormat="1" x14ac:dyDescent="0.25">
      <c r="A170" s="97"/>
    </row>
    <row r="171" spans="1:1" s="99" customFormat="1" x14ac:dyDescent="0.25">
      <c r="A171" s="97"/>
    </row>
    <row r="172" spans="1:1" s="99" customFormat="1" x14ac:dyDescent="0.25">
      <c r="A172" s="97"/>
    </row>
    <row r="173" spans="1:1" s="99" customFormat="1" x14ac:dyDescent="0.25">
      <c r="A173" s="97"/>
    </row>
    <row r="174" spans="1:1" s="99" customFormat="1" x14ac:dyDescent="0.25">
      <c r="A174" s="97"/>
    </row>
    <row r="175" spans="1:1" s="99" customFormat="1" x14ac:dyDescent="0.25">
      <c r="A175" s="97"/>
    </row>
    <row r="176" spans="1:1" s="99" customFormat="1" x14ac:dyDescent="0.25">
      <c r="A176" s="97"/>
    </row>
    <row r="177" spans="1:1" s="99" customFormat="1" x14ac:dyDescent="0.25">
      <c r="A177" s="97"/>
    </row>
    <row r="178" spans="1:1" s="99" customFormat="1" x14ac:dyDescent="0.25">
      <c r="A178" s="97"/>
    </row>
    <row r="179" spans="1:1" s="99" customFormat="1" x14ac:dyDescent="0.25">
      <c r="A179" s="97"/>
    </row>
    <row r="180" spans="1:1" s="99" customFormat="1" x14ac:dyDescent="0.25">
      <c r="A180" s="97"/>
    </row>
    <row r="181" spans="1:1" s="99" customFormat="1" x14ac:dyDescent="0.25">
      <c r="A181" s="97"/>
    </row>
    <row r="182" spans="1:1" s="99" customFormat="1" x14ac:dyDescent="0.25">
      <c r="A182" s="97"/>
    </row>
    <row r="183" spans="1:1" s="99" customFormat="1" x14ac:dyDescent="0.25">
      <c r="A183" s="97"/>
    </row>
    <row r="184" spans="1:1" s="99" customFormat="1" x14ac:dyDescent="0.25">
      <c r="A184" s="97"/>
    </row>
    <row r="185" spans="1:1" s="99" customFormat="1" x14ac:dyDescent="0.25">
      <c r="A185" s="97"/>
    </row>
    <row r="186" spans="1:1" s="99" customFormat="1" x14ac:dyDescent="0.25">
      <c r="A186" s="97"/>
    </row>
    <row r="187" spans="1:1" s="99" customFormat="1" x14ac:dyDescent="0.25">
      <c r="A187" s="97"/>
    </row>
    <row r="188" spans="1:1" s="99" customFormat="1" x14ac:dyDescent="0.25">
      <c r="A188" s="97"/>
    </row>
    <row r="189" spans="1:1" s="99" customFormat="1" x14ac:dyDescent="0.25">
      <c r="A189" s="97"/>
    </row>
    <row r="190" spans="1:1" s="99" customFormat="1" x14ac:dyDescent="0.25">
      <c r="A190" s="97"/>
    </row>
    <row r="191" spans="1:1" s="99" customFormat="1" x14ac:dyDescent="0.25">
      <c r="A191" s="97"/>
    </row>
    <row r="192" spans="1:1" s="99" customFormat="1" x14ac:dyDescent="0.25">
      <c r="A192" s="97"/>
    </row>
    <row r="193" spans="1:1" s="99" customFormat="1" x14ac:dyDescent="0.25">
      <c r="A193" s="97"/>
    </row>
    <row r="194" spans="1:1" s="99" customFormat="1" x14ac:dyDescent="0.25">
      <c r="A194" s="97"/>
    </row>
    <row r="195" spans="1:1" s="99" customFormat="1" x14ac:dyDescent="0.25">
      <c r="A195" s="97"/>
    </row>
    <row r="196" spans="1:1" s="99" customFormat="1" x14ac:dyDescent="0.25">
      <c r="A196" s="97"/>
    </row>
    <row r="197" spans="1:1" s="99" customFormat="1" x14ac:dyDescent="0.25">
      <c r="A197" s="97"/>
    </row>
    <row r="198" spans="1:1" s="99" customFormat="1" x14ac:dyDescent="0.25">
      <c r="A198" s="97"/>
    </row>
    <row r="199" spans="1:1" s="99" customFormat="1" x14ac:dyDescent="0.25">
      <c r="A199" s="97"/>
    </row>
    <row r="200" spans="1:1" s="99" customFormat="1" x14ac:dyDescent="0.25">
      <c r="A200" s="97"/>
    </row>
    <row r="201" spans="1:1" s="99" customFormat="1" x14ac:dyDescent="0.25">
      <c r="A201" s="97"/>
    </row>
    <row r="202" spans="1:1" s="99" customFormat="1" x14ac:dyDescent="0.25">
      <c r="A202" s="97"/>
    </row>
    <row r="203" spans="1:1" s="99" customFormat="1" x14ac:dyDescent="0.25">
      <c r="A203" s="97"/>
    </row>
    <row r="204" spans="1:1" s="99" customFormat="1" x14ac:dyDescent="0.25">
      <c r="A204" s="97"/>
    </row>
    <row r="205" spans="1:1" s="99" customFormat="1" x14ac:dyDescent="0.25">
      <c r="A205" s="97"/>
    </row>
    <row r="206" spans="1:1" s="99" customFormat="1" x14ac:dyDescent="0.25">
      <c r="A206" s="97"/>
    </row>
    <row r="207" spans="1:1" s="99" customFormat="1" x14ac:dyDescent="0.25">
      <c r="A207" s="97"/>
    </row>
    <row r="208" spans="1:1" s="99" customFormat="1" x14ac:dyDescent="0.25">
      <c r="A208" s="97"/>
    </row>
    <row r="209" spans="1:1" s="99" customFormat="1" x14ac:dyDescent="0.25">
      <c r="A209" s="97"/>
    </row>
    <row r="210" spans="1:1" s="99" customFormat="1" x14ac:dyDescent="0.25">
      <c r="A210" s="97"/>
    </row>
    <row r="211" spans="1:1" s="99" customFormat="1" x14ac:dyDescent="0.25">
      <c r="A211" s="97"/>
    </row>
    <row r="212" spans="1:1" s="99" customFormat="1" x14ac:dyDescent="0.25">
      <c r="A212" s="97"/>
    </row>
    <row r="213" spans="1:1" s="99" customFormat="1" x14ac:dyDescent="0.25">
      <c r="A213" s="97"/>
    </row>
    <row r="214" spans="1:1" s="99" customFormat="1" x14ac:dyDescent="0.25">
      <c r="A214" s="97"/>
    </row>
    <row r="215" spans="1:1" s="99" customFormat="1" x14ac:dyDescent="0.25">
      <c r="A215" s="97"/>
    </row>
    <row r="216" spans="1:1" s="99" customFormat="1" x14ac:dyDescent="0.25">
      <c r="A216" s="97"/>
    </row>
    <row r="217" spans="1:1" s="99" customFormat="1" x14ac:dyDescent="0.25">
      <c r="A217" s="97"/>
    </row>
    <row r="218" spans="1:1" s="99" customFormat="1" x14ac:dyDescent="0.25">
      <c r="A218" s="97"/>
    </row>
    <row r="219" spans="1:1" s="99" customFormat="1" x14ac:dyDescent="0.25">
      <c r="A219" s="97"/>
    </row>
    <row r="220" spans="1:1" s="99" customFormat="1" x14ac:dyDescent="0.25">
      <c r="A220" s="97"/>
    </row>
    <row r="221" spans="1:1" s="99" customFormat="1" x14ac:dyDescent="0.25">
      <c r="A221" s="97"/>
    </row>
    <row r="222" spans="1:1" s="99" customFormat="1" x14ac:dyDescent="0.25">
      <c r="A222" s="97"/>
    </row>
    <row r="223" spans="1:1" s="99" customFormat="1" x14ac:dyDescent="0.25">
      <c r="A223" s="97"/>
    </row>
    <row r="224" spans="1:1" s="99" customFormat="1" x14ac:dyDescent="0.25">
      <c r="A224" s="97"/>
    </row>
    <row r="225" spans="1:1" s="99" customFormat="1" x14ac:dyDescent="0.25">
      <c r="A225" s="97"/>
    </row>
    <row r="226" spans="1:1" s="99" customFormat="1" x14ac:dyDescent="0.25">
      <c r="A226" s="97"/>
    </row>
    <row r="227" spans="1:1" s="99" customFormat="1" x14ac:dyDescent="0.25">
      <c r="A227" s="97"/>
    </row>
    <row r="228" spans="1:1" s="99" customFormat="1" x14ac:dyDescent="0.25">
      <c r="A228" s="97"/>
    </row>
    <row r="229" spans="1:1" s="99" customFormat="1" x14ac:dyDescent="0.25">
      <c r="A229" s="97"/>
    </row>
    <row r="230" spans="1:1" s="99" customFormat="1" x14ac:dyDescent="0.25">
      <c r="A230" s="97"/>
    </row>
    <row r="231" spans="1:1" s="99" customFormat="1" x14ac:dyDescent="0.25">
      <c r="A231" s="97"/>
    </row>
    <row r="232" spans="1:1" s="99" customFormat="1" x14ac:dyDescent="0.25">
      <c r="A232" s="97"/>
    </row>
    <row r="233" spans="1:1" s="99" customFormat="1" x14ac:dyDescent="0.25">
      <c r="A233" s="97"/>
    </row>
    <row r="234" spans="1:1" s="99" customFormat="1" x14ac:dyDescent="0.25">
      <c r="A234" s="97"/>
    </row>
    <row r="235" spans="1:1" s="99" customFormat="1" x14ac:dyDescent="0.25">
      <c r="A235" s="97"/>
    </row>
    <row r="236" spans="1:1" s="99" customFormat="1" x14ac:dyDescent="0.25">
      <c r="A236" s="97"/>
    </row>
    <row r="237" spans="1:1" s="99" customFormat="1" x14ac:dyDescent="0.25">
      <c r="A237" s="97"/>
    </row>
    <row r="238" spans="1:1" s="99" customFormat="1" x14ac:dyDescent="0.25">
      <c r="A238" s="97"/>
    </row>
    <row r="239" spans="1:1" s="99" customFormat="1" x14ac:dyDescent="0.25">
      <c r="A239" s="97"/>
    </row>
    <row r="240" spans="1:1" s="99" customFormat="1" x14ac:dyDescent="0.25">
      <c r="A240" s="97"/>
    </row>
    <row r="241" spans="1:1" s="99" customFormat="1" x14ac:dyDescent="0.25">
      <c r="A241" s="97"/>
    </row>
    <row r="242" spans="1:1" s="99" customFormat="1" x14ac:dyDescent="0.25">
      <c r="A242" s="97"/>
    </row>
    <row r="243" spans="1:1" s="99" customFormat="1" x14ac:dyDescent="0.25">
      <c r="A243" s="97"/>
    </row>
    <row r="244" spans="1:1" s="99" customFormat="1" x14ac:dyDescent="0.25">
      <c r="A244" s="97"/>
    </row>
    <row r="245" spans="1:1" s="99" customFormat="1" x14ac:dyDescent="0.25">
      <c r="A245" s="97"/>
    </row>
    <row r="246" spans="1:1" s="99" customFormat="1" x14ac:dyDescent="0.25">
      <c r="A246" s="97"/>
    </row>
    <row r="247" spans="1:1" s="99" customFormat="1" x14ac:dyDescent="0.25">
      <c r="A247" s="97"/>
    </row>
    <row r="248" spans="1:1" s="99" customFormat="1" x14ac:dyDescent="0.25">
      <c r="A248" s="97"/>
    </row>
    <row r="249" spans="1:1" s="99" customFormat="1" x14ac:dyDescent="0.25">
      <c r="A249" s="97"/>
    </row>
    <row r="250" spans="1:1" s="99" customFormat="1" x14ac:dyDescent="0.25">
      <c r="A250" s="97"/>
    </row>
    <row r="251" spans="1:1" s="99" customFormat="1" x14ac:dyDescent="0.25">
      <c r="A251" s="97"/>
    </row>
    <row r="252" spans="1:1" s="99" customFormat="1" x14ac:dyDescent="0.25">
      <c r="A252" s="97"/>
    </row>
    <row r="253" spans="1:1" s="99" customFormat="1" x14ac:dyDescent="0.25">
      <c r="A253" s="97"/>
    </row>
    <row r="254" spans="1:1" s="99" customFormat="1" x14ac:dyDescent="0.25">
      <c r="A254" s="97"/>
    </row>
    <row r="255" spans="1:1" s="99" customFormat="1" x14ac:dyDescent="0.25">
      <c r="A255" s="97"/>
    </row>
    <row r="256" spans="1:1" s="99" customFormat="1" x14ac:dyDescent="0.25">
      <c r="A256" s="97"/>
    </row>
    <row r="257" spans="1:1" s="99" customFormat="1" x14ac:dyDescent="0.25">
      <c r="A257" s="97"/>
    </row>
    <row r="258" spans="1:1" s="99" customFormat="1" x14ac:dyDescent="0.25">
      <c r="A258" s="97"/>
    </row>
  </sheetData>
  <mergeCells count="18">
    <mergeCell ref="H19:H20"/>
    <mergeCell ref="B19:F20"/>
    <mergeCell ref="G19:G20"/>
    <mergeCell ref="I20:L20"/>
    <mergeCell ref="O20:P20"/>
    <mergeCell ref="S8:S9"/>
    <mergeCell ref="I14:L14"/>
    <mergeCell ref="M14:P14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</mergeCells>
  <phoneticPr fontId="0" type="noConversion"/>
  <conditionalFormatting sqref="B4">
    <cfRule type="cellIs" dxfId="16" priority="1" operator="equal">
      <formula>"Departament"</formula>
    </cfRule>
    <cfRule type="cellIs" dxfId="15" priority="2" operator="equal">
      <formula>0</formula>
    </cfRule>
  </conditionalFormatting>
  <conditionalFormatting sqref="B5:B6">
    <cfRule type="containsBlanks" dxfId="14" priority="5">
      <formula>LEN(TRIM(B5))=0</formula>
    </cfRule>
  </conditionalFormatting>
  <conditionalFormatting sqref="D30 M30">
    <cfRule type="cellIs" dxfId="13" priority="12" operator="equal">
      <formula>0</formula>
    </cfRule>
  </conditionalFormatting>
  <conditionalFormatting sqref="D29:P29">
    <cfRule type="containsText" dxfId="12" priority="21" operator="containsText" text="0">
      <formula>NOT(ISERROR(SEARCH("0",D29)))</formula>
    </cfRule>
  </conditionalFormatting>
  <conditionalFormatting sqref="E16:E18">
    <cfRule type="containsBlanks" dxfId="11" priority="6">
      <formula>LEN(TRIM(E16))=0</formula>
    </cfRule>
    <cfRule type="expression" dxfId="10" priority="7">
      <formula>$F16="DFA"</formula>
    </cfRule>
    <cfRule type="expression" dxfId="9" priority="8">
      <formula>$D16&lt;&gt;""</formula>
    </cfRule>
    <cfRule type="containsBlanks" dxfId="8" priority="9">
      <formula>LEN(TRIM(E16))=0</formula>
    </cfRule>
  </conditionalFormatting>
  <conditionalFormatting sqref="P16:P17">
    <cfRule type="expression" dxfId="7" priority="13">
      <formula>$F16="DFA"</formula>
    </cfRule>
    <cfRule type="expression" dxfId="6" priority="14">
      <formula>$D16&lt;&gt;""</formula>
    </cfRule>
    <cfRule type="containsBlanks" dxfId="5" priority="15">
      <formula>LEN(TRIM(P16))=0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F33"/>
  <sheetViews>
    <sheetView zoomScaleNormal="100" workbookViewId="0">
      <selection activeCell="H45" sqref="H45"/>
    </sheetView>
  </sheetViews>
  <sheetFormatPr defaultRowHeight="13.8" x14ac:dyDescent="0.3"/>
  <cols>
    <col min="1" max="1" width="4.77734375" style="36" customWidth="1"/>
    <col min="2" max="15" width="8.88671875" style="13"/>
    <col min="16" max="16" width="4.77734375" style="13" customWidth="1"/>
    <col min="17" max="57" width="8.88671875" style="36"/>
    <col min="58" max="16384" width="8.88671875" style="13"/>
  </cols>
  <sheetData>
    <row r="1" spans="1:57" s="19" customFormat="1" ht="15" customHeight="1" x14ac:dyDescent="0.25">
      <c r="A1" s="68"/>
      <c r="B1" s="69" t="s">
        <v>76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</row>
    <row r="2" spans="1:57" s="19" customFormat="1" ht="15" customHeight="1" x14ac:dyDescent="0.3">
      <c r="A2" s="68"/>
      <c r="B2" s="69" t="s">
        <v>16</v>
      </c>
      <c r="C2" s="11"/>
      <c r="D2" s="11"/>
      <c r="E2" s="11"/>
      <c r="F2" s="11"/>
      <c r="G2" s="11"/>
      <c r="H2" s="11"/>
      <c r="I2" s="12"/>
      <c r="J2" s="11"/>
      <c r="K2" s="12"/>
      <c r="L2" s="11"/>
      <c r="M2" s="11" t="s">
        <v>107</v>
      </c>
      <c r="N2" s="11"/>
      <c r="O2" s="11"/>
      <c r="P2" s="11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</row>
    <row r="3" spans="1:57" s="19" customFormat="1" ht="15" customHeight="1" x14ac:dyDescent="0.25">
      <c r="A3" s="68"/>
      <c r="B3" s="142" t="str">
        <f>IF(Pagina1!$D$4="","Departament",Pagina1!$D$4)</f>
        <v>Departament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</row>
    <row r="4" spans="1:57" s="35" customFormat="1" ht="15" customHeight="1" x14ac:dyDescent="0.25">
      <c r="A4" s="64"/>
      <c r="B4" s="142" t="str">
        <f>IF(Pagina1!$D$12="","",CONCATENATE(Pagina1!$B$12,"  ",Pagina1!$D$12))</f>
        <v/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70"/>
      <c r="R4" s="70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</row>
    <row r="5" spans="1:57" s="35" customFormat="1" ht="15" customHeight="1" x14ac:dyDescent="0.25">
      <c r="A5" s="64"/>
      <c r="B5" s="142" t="str">
        <f>IF(Pagina1!$D$13="","",CONCATENATE(Pagina1!$B$13,"  ",Pagina1!$D$13))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70"/>
      <c r="R5" s="70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</row>
    <row r="6" spans="1:57" s="35" customFormat="1" ht="15" customHeight="1" x14ac:dyDescent="0.25">
      <c r="A6" s="64"/>
      <c r="B6" s="142"/>
      <c r="C6" s="11"/>
      <c r="D6" s="11"/>
      <c r="E6" s="11"/>
      <c r="F6" s="11"/>
      <c r="G6" s="11"/>
      <c r="H6" s="11"/>
      <c r="I6" s="11"/>
      <c r="J6" s="11"/>
      <c r="K6" s="11"/>
      <c r="L6" s="11"/>
      <c r="M6" s="11" t="s">
        <v>39</v>
      </c>
      <c r="N6" s="11"/>
      <c r="O6" s="11"/>
      <c r="P6" s="11"/>
      <c r="Q6" s="70"/>
      <c r="R6" s="70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</row>
    <row r="7" spans="1:57" s="35" customFormat="1" ht="15" customHeight="1" x14ac:dyDescent="0.25">
      <c r="A7" s="64"/>
      <c r="B7" s="142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tr">
        <f>numerector</f>
        <v>Prof. univ. dr. ing. habil. Carol SCHNAKOVSZKY</v>
      </c>
      <c r="N7" s="11"/>
      <c r="O7" s="11"/>
      <c r="P7" s="11"/>
      <c r="Q7" s="70"/>
      <c r="R7" s="70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</row>
    <row r="8" spans="1:57" s="35" customFormat="1" ht="19.95" customHeight="1" x14ac:dyDescent="0.25">
      <c r="A8" s="64"/>
      <c r="B8" s="16"/>
      <c r="Q8" s="70"/>
      <c r="R8" s="70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</row>
    <row r="9" spans="1:57" s="35" customFormat="1" ht="15.6" x14ac:dyDescent="0.25">
      <c r="A9" s="64"/>
      <c r="B9" s="330" t="s">
        <v>18</v>
      </c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70"/>
      <c r="R9" s="70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</row>
    <row r="10" spans="1:57" ht="15.6" x14ac:dyDescent="0.3">
      <c r="B10" s="386" t="s">
        <v>106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112"/>
    </row>
    <row r="11" spans="1:57" ht="14.4" thickBot="1" x14ac:dyDescent="0.35">
      <c r="B11" s="100"/>
      <c r="C11" s="101"/>
      <c r="D11" s="100"/>
      <c r="E11" s="102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12"/>
    </row>
    <row r="12" spans="1:57" ht="15" thickBot="1" x14ac:dyDescent="0.35">
      <c r="B12" s="366" t="s">
        <v>103</v>
      </c>
      <c r="C12" s="367"/>
      <c r="D12" s="367"/>
      <c r="E12" s="367"/>
      <c r="F12" s="367"/>
      <c r="G12" s="367"/>
      <c r="H12" s="368"/>
      <c r="I12" s="366" t="s">
        <v>104</v>
      </c>
      <c r="J12" s="367"/>
      <c r="K12" s="367"/>
      <c r="L12" s="367"/>
      <c r="M12" s="367"/>
      <c r="N12" s="367"/>
      <c r="O12" s="368"/>
      <c r="P12" s="113"/>
      <c r="Q12" s="112"/>
    </row>
    <row r="13" spans="1:57" x14ac:dyDescent="0.3">
      <c r="B13" s="272"/>
      <c r="C13" s="273"/>
      <c r="D13" s="273"/>
      <c r="E13" s="273"/>
      <c r="F13" s="273"/>
      <c r="G13" s="273"/>
      <c r="H13" s="274"/>
      <c r="I13" s="273"/>
      <c r="J13" s="273"/>
      <c r="K13" s="273"/>
      <c r="L13" s="273"/>
      <c r="M13" s="273"/>
      <c r="N13" s="273"/>
      <c r="O13" s="274"/>
      <c r="P13" s="114"/>
      <c r="Q13" s="112"/>
    </row>
    <row r="14" spans="1:57" ht="33.75" customHeight="1" x14ac:dyDescent="0.3">
      <c r="B14" s="383" t="s">
        <v>105</v>
      </c>
      <c r="C14" s="384"/>
      <c r="D14" s="384"/>
      <c r="E14" s="384"/>
      <c r="F14" s="384"/>
      <c r="G14" s="384"/>
      <c r="H14" s="385"/>
      <c r="I14" s="275"/>
      <c r="J14" s="275"/>
      <c r="K14" s="275"/>
      <c r="L14" s="275"/>
      <c r="M14" s="275"/>
      <c r="N14" s="275"/>
      <c r="O14" s="276"/>
      <c r="P14" s="106"/>
      <c r="Q14" s="112"/>
    </row>
    <row r="15" spans="1:57" x14ac:dyDescent="0.3">
      <c r="B15" s="277"/>
      <c r="C15" s="278"/>
      <c r="D15" s="279"/>
      <c r="E15" s="278"/>
      <c r="F15" s="278"/>
      <c r="G15" s="278"/>
      <c r="H15" s="280"/>
      <c r="I15" s="278"/>
      <c r="J15" s="278"/>
      <c r="K15" s="278"/>
      <c r="L15" s="278"/>
      <c r="M15" s="281"/>
      <c r="N15" s="282"/>
      <c r="O15" s="283"/>
      <c r="P15" s="100"/>
      <c r="Q15" s="112"/>
    </row>
    <row r="16" spans="1:57" x14ac:dyDescent="0.3">
      <c r="B16" s="277"/>
      <c r="C16" s="278"/>
      <c r="D16" s="284"/>
      <c r="E16" s="278"/>
      <c r="F16" s="278"/>
      <c r="G16" s="278"/>
      <c r="H16" s="280"/>
      <c r="I16" s="278"/>
      <c r="J16" s="278"/>
      <c r="K16" s="278"/>
      <c r="L16" s="278"/>
      <c r="M16" s="281"/>
      <c r="N16" s="282"/>
      <c r="O16" s="283"/>
      <c r="P16" s="100"/>
      <c r="Q16" s="112"/>
    </row>
    <row r="17" spans="1:58" x14ac:dyDescent="0.3">
      <c r="B17" s="277"/>
      <c r="C17" s="278"/>
      <c r="D17" s="285"/>
      <c r="E17" s="278"/>
      <c r="F17" s="278"/>
      <c r="G17" s="278"/>
      <c r="H17" s="280"/>
      <c r="I17" s="278"/>
      <c r="J17" s="278"/>
      <c r="K17" s="278"/>
      <c r="L17" s="278"/>
      <c r="M17" s="281"/>
      <c r="N17" s="282"/>
      <c r="O17" s="283"/>
      <c r="P17" s="100"/>
      <c r="Q17" s="112"/>
    </row>
    <row r="18" spans="1:58" x14ac:dyDescent="0.3">
      <c r="B18" s="115"/>
      <c r="C18" s="116"/>
      <c r="D18" s="116"/>
      <c r="E18" s="116"/>
      <c r="F18" s="116"/>
      <c r="G18" s="116"/>
      <c r="H18" s="280"/>
      <c r="I18" s="286"/>
      <c r="J18" s="286"/>
      <c r="K18" s="286"/>
      <c r="L18" s="286"/>
      <c r="M18" s="281"/>
      <c r="N18" s="281"/>
      <c r="O18" s="283"/>
      <c r="P18" s="100"/>
      <c r="Q18" s="112"/>
    </row>
    <row r="19" spans="1:58" x14ac:dyDescent="0.3">
      <c r="B19" s="115"/>
      <c r="C19" s="116"/>
      <c r="D19" s="116"/>
      <c r="E19" s="116"/>
      <c r="F19" s="116"/>
      <c r="G19" s="116"/>
      <c r="H19" s="280"/>
      <c r="I19" s="116"/>
      <c r="J19" s="116"/>
      <c r="K19" s="116"/>
      <c r="L19" s="116"/>
      <c r="M19" s="281"/>
      <c r="N19" s="281"/>
      <c r="O19" s="287"/>
      <c r="P19" s="117"/>
      <c r="Q19" s="112"/>
    </row>
    <row r="20" spans="1:58" ht="14.4" thickBot="1" x14ac:dyDescent="0.35">
      <c r="B20" s="107"/>
      <c r="C20" s="108"/>
      <c r="D20" s="108"/>
      <c r="E20" s="108"/>
      <c r="F20" s="108"/>
      <c r="G20" s="108"/>
      <c r="H20" s="288"/>
      <c r="I20" s="108"/>
      <c r="J20" s="108"/>
      <c r="K20" s="108"/>
      <c r="L20" s="108"/>
      <c r="M20" s="289"/>
      <c r="N20" s="290"/>
      <c r="O20" s="122"/>
      <c r="P20" s="101"/>
      <c r="Q20" s="112"/>
    </row>
    <row r="21" spans="1:58" x14ac:dyDescent="0.3">
      <c r="B21" s="101"/>
      <c r="C21" s="101"/>
      <c r="D21" s="101"/>
      <c r="E21" s="101"/>
      <c r="F21" s="101"/>
      <c r="G21" s="101"/>
      <c r="H21" s="110"/>
      <c r="I21" s="101"/>
      <c r="J21" s="101"/>
      <c r="K21" s="101"/>
      <c r="L21" s="101"/>
      <c r="M21" s="100"/>
      <c r="N21" s="118"/>
      <c r="O21" s="101"/>
      <c r="P21" s="101"/>
      <c r="Q21" s="112"/>
    </row>
    <row r="22" spans="1:58" x14ac:dyDescent="0.3">
      <c r="B22" s="101"/>
      <c r="C22" s="101"/>
      <c r="D22" s="101"/>
      <c r="E22" s="101"/>
      <c r="F22" s="101"/>
      <c r="G22" s="101"/>
      <c r="H22" s="110"/>
      <c r="I22" s="101"/>
      <c r="J22" s="101"/>
      <c r="K22" s="101"/>
      <c r="L22" s="101"/>
      <c r="M22" s="100"/>
      <c r="N22" s="118"/>
      <c r="O22" s="101"/>
      <c r="P22" s="101"/>
      <c r="Q22" s="112"/>
    </row>
    <row r="23" spans="1:58" x14ac:dyDescent="0.3">
      <c r="B23" s="101"/>
      <c r="C23" s="101"/>
      <c r="D23" s="101"/>
      <c r="E23" s="101"/>
      <c r="F23" s="101"/>
      <c r="G23" s="101"/>
      <c r="H23" s="110"/>
      <c r="I23" s="101"/>
      <c r="J23" s="101"/>
      <c r="K23" s="101"/>
      <c r="L23" s="101"/>
      <c r="M23" s="100"/>
      <c r="N23" s="118"/>
      <c r="O23" s="101"/>
      <c r="P23" s="101"/>
      <c r="Q23" s="112"/>
    </row>
    <row r="24" spans="1:58" x14ac:dyDescent="0.3">
      <c r="B24" s="101"/>
      <c r="C24" s="101"/>
      <c r="D24" s="101"/>
      <c r="E24" s="101"/>
      <c r="F24" s="101"/>
      <c r="G24" s="101"/>
      <c r="H24" s="110"/>
      <c r="I24" s="101"/>
      <c r="J24" s="101"/>
      <c r="K24" s="101"/>
      <c r="L24" s="101"/>
      <c r="M24" s="100"/>
      <c r="N24" s="118"/>
      <c r="O24" s="101"/>
      <c r="P24" s="101"/>
      <c r="Q24" s="112"/>
    </row>
    <row r="25" spans="1:58" x14ac:dyDescent="0.3">
      <c r="B25" s="101"/>
      <c r="C25" s="101"/>
      <c r="D25" s="101"/>
      <c r="E25" s="101"/>
      <c r="F25" s="101"/>
      <c r="G25" s="101"/>
      <c r="H25" s="110"/>
      <c r="I25" s="101"/>
      <c r="J25" s="101"/>
      <c r="K25" s="101"/>
      <c r="L25" s="101"/>
      <c r="M25" s="100"/>
      <c r="N25" s="118"/>
      <c r="O25" s="101"/>
      <c r="P25" s="101"/>
      <c r="Q25" s="112"/>
    </row>
    <row r="26" spans="1:58" x14ac:dyDescent="0.3">
      <c r="B26" s="101"/>
      <c r="C26" s="101"/>
      <c r="D26" s="101"/>
      <c r="E26" s="101"/>
      <c r="F26" s="101"/>
      <c r="G26" s="101"/>
      <c r="H26" s="110"/>
      <c r="I26" s="101"/>
      <c r="J26" s="101"/>
      <c r="K26" s="101"/>
      <c r="L26" s="101"/>
      <c r="M26" s="100"/>
      <c r="N26" s="118"/>
      <c r="O26" s="101"/>
      <c r="P26" s="101"/>
      <c r="Q26" s="112"/>
    </row>
    <row r="27" spans="1:58" s="11" customFormat="1" ht="15" customHeight="1" x14ac:dyDescent="0.3">
      <c r="A27" s="235"/>
      <c r="B27" s="236"/>
      <c r="C27" s="142"/>
      <c r="D27" s="229" t="str">
        <f>Pagina1!$B$47</f>
        <v>DECAN,</v>
      </c>
      <c r="F27" s="230"/>
      <c r="K27" s="41"/>
      <c r="L27" s="41"/>
      <c r="M27" s="229" t="str">
        <f>Pagina1!$I$47</f>
        <v>DIRECTOR DEPARTAMENT,</v>
      </c>
      <c r="O27" s="229"/>
      <c r="P27" s="229"/>
      <c r="Q27" s="237"/>
      <c r="R27" s="238"/>
      <c r="S27" s="239"/>
      <c r="T27" s="239"/>
      <c r="U27" s="239"/>
      <c r="V27" s="239"/>
      <c r="W27" s="239"/>
      <c r="X27" s="239"/>
      <c r="Y27" s="239"/>
      <c r="Z27" s="239"/>
      <c r="AA27" s="239"/>
      <c r="AB27" s="239"/>
      <c r="AC27" s="239"/>
      <c r="AD27" s="239"/>
      <c r="AE27" s="239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240"/>
      <c r="AT27" s="240"/>
      <c r="AU27" s="240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21"/>
    </row>
    <row r="28" spans="1:58" s="11" customFormat="1" ht="15" customHeight="1" x14ac:dyDescent="0.3">
      <c r="A28" s="235"/>
      <c r="B28" s="236"/>
      <c r="E28" s="231"/>
      <c r="F28" s="145"/>
      <c r="G28" s="145"/>
      <c r="H28" s="145"/>
      <c r="I28" s="232"/>
      <c r="J28" s="233"/>
      <c r="K28" s="145"/>
      <c r="L28" s="146"/>
      <c r="M28" s="146"/>
      <c r="N28" s="146"/>
      <c r="O28" s="146"/>
      <c r="P28" s="146"/>
      <c r="Q28" s="241"/>
      <c r="R28" s="235"/>
      <c r="S28" s="239"/>
      <c r="T28" s="239"/>
      <c r="U28" s="239"/>
      <c r="V28" s="239"/>
      <c r="W28" s="239"/>
      <c r="X28" s="239"/>
      <c r="Y28" s="239"/>
      <c r="Z28" s="239"/>
      <c r="AA28" s="239"/>
      <c r="AB28" s="239"/>
      <c r="AC28" s="239"/>
      <c r="AD28" s="239"/>
      <c r="AE28" s="239"/>
      <c r="AF28" s="240"/>
      <c r="AG28" s="240"/>
      <c r="AH28" s="240"/>
      <c r="AI28" s="240"/>
      <c r="AJ28" s="240"/>
      <c r="AK28" s="240"/>
      <c r="AL28" s="240"/>
      <c r="AM28" s="240"/>
      <c r="AN28" s="240"/>
      <c r="AO28" s="240"/>
      <c r="AP28" s="240"/>
      <c r="AQ28" s="240"/>
      <c r="AR28" s="240"/>
      <c r="AS28" s="240"/>
      <c r="AT28" s="240"/>
      <c r="AU28" s="240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21"/>
    </row>
    <row r="29" spans="1:58" s="11" customFormat="1" ht="15" customHeight="1" x14ac:dyDescent="0.3">
      <c r="A29" s="235"/>
      <c r="B29" s="236"/>
      <c r="C29" s="142"/>
      <c r="D29" s="11">
        <f>Pagina1!$A$49</f>
        <v>0</v>
      </c>
      <c r="F29" s="230"/>
      <c r="J29" s="41"/>
      <c r="K29" s="41"/>
      <c r="L29" s="41"/>
      <c r="M29" s="11">
        <f>Pagina1!$J$49</f>
        <v>0</v>
      </c>
      <c r="N29" s="41"/>
      <c r="O29" s="41"/>
      <c r="P29" s="41"/>
      <c r="Q29" s="238"/>
      <c r="R29" s="238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240"/>
      <c r="AT29" s="240"/>
      <c r="AU29" s="240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21"/>
    </row>
    <row r="30" spans="1:58" x14ac:dyDescent="0.3">
      <c r="B30" s="100"/>
      <c r="C30" s="119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35"/>
      <c r="O30" s="100"/>
      <c r="P30" s="100"/>
      <c r="Q30" s="112"/>
    </row>
    <row r="31" spans="1:58" x14ac:dyDescent="0.3"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00"/>
      <c r="Q31" s="120"/>
    </row>
    <row r="32" spans="1:58" x14ac:dyDescent="0.3"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00"/>
      <c r="Q32" s="120"/>
    </row>
    <row r="33" spans="2:15" x14ac:dyDescent="0.3"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</row>
  </sheetData>
  <mergeCells count="5">
    <mergeCell ref="B9:P9"/>
    <mergeCell ref="B12:H12"/>
    <mergeCell ref="I12:O12"/>
    <mergeCell ref="B14:H14"/>
    <mergeCell ref="B10:P10"/>
  </mergeCells>
  <conditionalFormatting sqref="B3">
    <cfRule type="cellIs" dxfId="4" priority="1" operator="equal">
      <formula>"Departament"</formula>
    </cfRule>
    <cfRule type="cellIs" dxfId="3" priority="2" operator="equal">
      <formula>0</formula>
    </cfRule>
  </conditionalFormatting>
  <conditionalFormatting sqref="B4:B5">
    <cfRule type="containsBlanks" dxfId="2" priority="5">
      <formula>LEN(TRIM(B4))=0</formula>
    </cfRule>
  </conditionalFormatting>
  <conditionalFormatting sqref="D29 M29">
    <cfRule type="cellIs" dxfId="1" priority="8" operator="equal">
      <formula>0</formula>
    </cfRule>
  </conditionalFormatting>
  <conditionalFormatting sqref="E28:Q28">
    <cfRule type="containsText" dxfId="0" priority="12" operator="containsText" text="0">
      <formula>NOT(ISERROR(SEARCH("0",E28)))</formula>
    </cfRule>
  </conditionalFormatting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62"/>
  <sheetViews>
    <sheetView topLeftCell="J1" zoomScale="85" zoomScaleNormal="85" workbookViewId="0">
      <selection activeCell="H45" sqref="H45"/>
    </sheetView>
  </sheetViews>
  <sheetFormatPr defaultRowHeight="13.2" x14ac:dyDescent="0.25"/>
  <cols>
    <col min="2" max="2" width="63" bestFit="1" customWidth="1"/>
    <col min="3" max="3" width="39.21875" bestFit="1" customWidth="1"/>
    <col min="4" max="4" width="68.33203125" bestFit="1" customWidth="1"/>
    <col min="5" max="5" width="36.109375" bestFit="1" customWidth="1"/>
    <col min="6" max="6" width="27.5546875" bestFit="1" customWidth="1"/>
    <col min="7" max="7" width="31.44140625" bestFit="1" customWidth="1"/>
    <col min="8" max="8" width="48.88671875" bestFit="1" customWidth="1"/>
    <col min="9" max="9" width="84.109375" bestFit="1" customWidth="1"/>
    <col min="11" max="11" width="26.44140625" bestFit="1" customWidth="1"/>
    <col min="12" max="12" width="31.109375" bestFit="1" customWidth="1"/>
    <col min="14" max="14" width="48.88671875" bestFit="1" customWidth="1"/>
    <col min="15" max="15" width="60.109375" bestFit="1" customWidth="1"/>
  </cols>
  <sheetData>
    <row r="1" spans="1:22" x14ac:dyDescent="0.25">
      <c r="B1" s="3" t="s">
        <v>78</v>
      </c>
      <c r="C1" s="3" t="s">
        <v>79</v>
      </c>
      <c r="D1" s="3" t="s">
        <v>80</v>
      </c>
      <c r="E1" s="3" t="s">
        <v>81</v>
      </c>
      <c r="F1" s="3" t="s">
        <v>82</v>
      </c>
      <c r="G1" s="3" t="s">
        <v>83</v>
      </c>
      <c r="H1" s="3" t="s">
        <v>84</v>
      </c>
      <c r="I1" s="3" t="s">
        <v>85</v>
      </c>
      <c r="K1" s="4" t="s">
        <v>108</v>
      </c>
      <c r="L1" s="4" t="s">
        <v>109</v>
      </c>
    </row>
    <row r="2" spans="1:22" ht="13.8" x14ac:dyDescent="0.3">
      <c r="A2" s="3"/>
      <c r="B2" s="3" t="s">
        <v>16</v>
      </c>
      <c r="C2" s="3" t="s">
        <v>226</v>
      </c>
      <c r="D2" s="3" t="s">
        <v>210</v>
      </c>
      <c r="E2" s="3" t="s">
        <v>162</v>
      </c>
      <c r="F2" s="13" t="s">
        <v>110</v>
      </c>
      <c r="G2" s="13" t="s">
        <v>87</v>
      </c>
      <c r="H2" s="123" t="s">
        <v>111</v>
      </c>
      <c r="I2" s="13" t="s">
        <v>112</v>
      </c>
      <c r="K2" t="str" cm="1">
        <f t="array" ref="K2:K4">_xlfn.UNIQUE(F2:F54)</f>
        <v>Studii universitare de master</v>
      </c>
      <c r="L2" t="str" cm="1">
        <f t="array" ref="L2:L4">_xlfn.UNIQUE(Table1[Forma de învățământ])</f>
        <v>Învățământ cu frecvență (IF)</v>
      </c>
      <c r="V2" s="4"/>
    </row>
    <row r="3" spans="1:22" ht="13.8" x14ac:dyDescent="0.3">
      <c r="A3" s="3"/>
      <c r="B3" s="3" t="s">
        <v>88</v>
      </c>
      <c r="C3" s="3" t="s">
        <v>158</v>
      </c>
      <c r="D3" s="3" t="s">
        <v>211</v>
      </c>
      <c r="E3" s="3" t="s">
        <v>163</v>
      </c>
      <c r="F3" s="13" t="s">
        <v>110</v>
      </c>
      <c r="G3" s="13" t="s">
        <v>87</v>
      </c>
      <c r="H3" s="124" t="s">
        <v>113</v>
      </c>
      <c r="I3" s="13" t="s">
        <v>114</v>
      </c>
      <c r="K3" t="str">
        <v>Studii universitare de licență</v>
      </c>
      <c r="L3" t="str">
        <v>Învățământ cu frecvență dual (IFD)</v>
      </c>
      <c r="V3" s="4"/>
    </row>
    <row r="4" spans="1:22" ht="13.8" x14ac:dyDescent="0.3">
      <c r="A4" s="3"/>
      <c r="B4" s="3" t="s">
        <v>89</v>
      </c>
      <c r="C4" s="3" t="s">
        <v>159</v>
      </c>
      <c r="D4" s="3" t="s">
        <v>212</v>
      </c>
      <c r="E4" s="3" t="s">
        <v>164</v>
      </c>
      <c r="F4" s="13" t="s">
        <v>110</v>
      </c>
      <c r="G4" s="13" t="s">
        <v>87</v>
      </c>
      <c r="H4" s="123" t="s">
        <v>115</v>
      </c>
      <c r="I4" s="13" t="s">
        <v>193</v>
      </c>
      <c r="K4" t="str">
        <v>Conversie profesională</v>
      </c>
      <c r="L4">
        <v>0</v>
      </c>
      <c r="V4" s="4"/>
    </row>
    <row r="5" spans="1:22" ht="13.8" x14ac:dyDescent="0.3">
      <c r="A5" s="3"/>
      <c r="B5" s="3" t="s">
        <v>90</v>
      </c>
      <c r="C5" s="3" t="s">
        <v>160</v>
      </c>
      <c r="D5" s="4" t="s">
        <v>213</v>
      </c>
      <c r="E5" s="3" t="s">
        <v>165</v>
      </c>
      <c r="F5" s="13" t="s">
        <v>110</v>
      </c>
      <c r="G5" s="13" t="s">
        <v>87</v>
      </c>
      <c r="H5" s="124" t="s">
        <v>116</v>
      </c>
      <c r="I5" s="13" t="s">
        <v>117</v>
      </c>
    </row>
    <row r="6" spans="1:22" ht="13.8" x14ac:dyDescent="0.3">
      <c r="A6" s="3"/>
      <c r="B6" s="3" t="s">
        <v>91</v>
      </c>
      <c r="C6" s="3" t="s">
        <v>161</v>
      </c>
      <c r="D6" s="3" t="s">
        <v>214</v>
      </c>
      <c r="E6" s="3" t="s">
        <v>166</v>
      </c>
      <c r="F6" s="13" t="s">
        <v>110</v>
      </c>
      <c r="G6" s="13" t="s">
        <v>87</v>
      </c>
      <c r="H6" s="123" t="s">
        <v>118</v>
      </c>
      <c r="I6" s="13" t="s">
        <v>119</v>
      </c>
    </row>
    <row r="7" spans="1:22" ht="13.8" x14ac:dyDescent="0.3">
      <c r="A7" s="3"/>
      <c r="B7" s="3"/>
      <c r="C7" s="3"/>
      <c r="D7" s="3"/>
      <c r="E7" s="3"/>
      <c r="F7" s="13" t="s">
        <v>110</v>
      </c>
      <c r="G7" s="13" t="s">
        <v>87</v>
      </c>
      <c r="H7" s="123" t="s">
        <v>118</v>
      </c>
      <c r="I7" s="13" t="s">
        <v>120</v>
      </c>
    </row>
    <row r="8" spans="1:22" ht="13.8" x14ac:dyDescent="0.3">
      <c r="E8" s="3"/>
      <c r="F8" s="13" t="s">
        <v>110</v>
      </c>
      <c r="G8" s="13" t="s">
        <v>87</v>
      </c>
      <c r="H8" s="124" t="s">
        <v>121</v>
      </c>
      <c r="I8" s="13" t="s">
        <v>122</v>
      </c>
      <c r="N8" s="4" t="s">
        <v>123</v>
      </c>
      <c r="O8" s="4" t="s">
        <v>124</v>
      </c>
    </row>
    <row r="9" spans="1:22" ht="13.8" x14ac:dyDescent="0.3">
      <c r="E9" s="3"/>
      <c r="F9" s="13" t="s">
        <v>110</v>
      </c>
      <c r="G9" s="13" t="s">
        <v>87</v>
      </c>
      <c r="H9" s="123" t="s">
        <v>125</v>
      </c>
      <c r="I9" s="13" t="s">
        <v>126</v>
      </c>
      <c r="N9" t="str" cm="1">
        <f t="array" ref="N9:N21">_xlfn.UNIQUE(Table1[Domeniul])</f>
        <v>INGINERIA MEDIULUI</v>
      </c>
      <c r="O9" t="str" cm="1">
        <f t="array" ref="O9">_xlfn._xlws.FILTER(Table1[Programul de studii],Table1[Domeniul]=Pagina1!D12,"Alege întâi domeniul!")</f>
        <v>Alege întâi domeniul!</v>
      </c>
    </row>
    <row r="10" spans="1:22" ht="13.8" x14ac:dyDescent="0.3">
      <c r="E10" s="3"/>
      <c r="F10" s="13" t="s">
        <v>110</v>
      </c>
      <c r="G10" s="13" t="s">
        <v>87</v>
      </c>
      <c r="H10" s="124" t="s">
        <v>127</v>
      </c>
      <c r="I10" s="13" t="s">
        <v>128</v>
      </c>
      <c r="N10" t="str">
        <v>INGINERIA PRODUSELOR ALIMENTARE</v>
      </c>
    </row>
    <row r="11" spans="1:22" ht="13.8" x14ac:dyDescent="0.3">
      <c r="F11" s="13" t="s">
        <v>110</v>
      </c>
      <c r="G11" s="13" t="s">
        <v>87</v>
      </c>
      <c r="H11" s="124" t="s">
        <v>129</v>
      </c>
      <c r="I11" s="13" t="s">
        <v>130</v>
      </c>
      <c r="N11" t="str">
        <v>INGINERIE CHIMICĂ</v>
      </c>
    </row>
    <row r="12" spans="1:22" ht="13.8" x14ac:dyDescent="0.3">
      <c r="F12" s="13" t="s">
        <v>110</v>
      </c>
      <c r="G12" s="13" t="s">
        <v>87</v>
      </c>
      <c r="H12" s="123" t="s">
        <v>118</v>
      </c>
      <c r="I12" s="13" t="s">
        <v>131</v>
      </c>
      <c r="N12" t="str">
        <v>INGINERIE ENERGETICĂ</v>
      </c>
    </row>
    <row r="13" spans="1:22" ht="13.8" x14ac:dyDescent="0.3">
      <c r="F13" s="13" t="s">
        <v>110</v>
      </c>
      <c r="G13" s="13" t="s">
        <v>87</v>
      </c>
      <c r="H13" s="124" t="s">
        <v>113</v>
      </c>
      <c r="I13" s="13" t="s">
        <v>132</v>
      </c>
      <c r="N13" t="str">
        <v>INGINERIE INDUSTRIALĂ</v>
      </c>
    </row>
    <row r="14" spans="1:22" ht="13.8" x14ac:dyDescent="0.3">
      <c r="F14" s="13" t="s">
        <v>86</v>
      </c>
      <c r="G14" s="13" t="s">
        <v>87</v>
      </c>
      <c r="H14" s="124" t="s">
        <v>129</v>
      </c>
      <c r="I14" s="13" t="s">
        <v>133</v>
      </c>
      <c r="N14" t="str">
        <v>INGINERIE MECANICĂ</v>
      </c>
    </row>
    <row r="15" spans="1:22" ht="13.8" x14ac:dyDescent="0.3">
      <c r="D15" s="3"/>
      <c r="E15" s="3"/>
      <c r="F15" s="13" t="s">
        <v>86</v>
      </c>
      <c r="G15" s="13" t="s">
        <v>87</v>
      </c>
      <c r="H15" s="123" t="s">
        <v>111</v>
      </c>
      <c r="I15" s="13" t="s">
        <v>134</v>
      </c>
      <c r="N15" t="str">
        <v>INGINERIE ŞI MANAGEMENT</v>
      </c>
    </row>
    <row r="16" spans="1:22" ht="13.8" x14ac:dyDescent="0.3">
      <c r="F16" s="13" t="s">
        <v>86</v>
      </c>
      <c r="G16" s="13" t="s">
        <v>87</v>
      </c>
      <c r="H16" s="124" t="s">
        <v>127</v>
      </c>
      <c r="I16" s="13" t="s">
        <v>192</v>
      </c>
      <c r="N16" t="str">
        <v>MECATRONICĂ ŞI ROBOTICĂ</v>
      </c>
    </row>
    <row r="17" spans="4:14" ht="13.8" x14ac:dyDescent="0.3">
      <c r="F17" s="13" t="s">
        <v>86</v>
      </c>
      <c r="G17" s="13" t="s">
        <v>87</v>
      </c>
      <c r="H17" s="124" t="s">
        <v>127</v>
      </c>
      <c r="I17" s="13" t="s">
        <v>136</v>
      </c>
      <c r="N17" t="str">
        <v>CALCULATOARE ŞI TEHNOLOGIA INFORMAŢIEI</v>
      </c>
    </row>
    <row r="18" spans="4:14" ht="13.8" x14ac:dyDescent="0.3">
      <c r="F18" s="13" t="s">
        <v>86</v>
      </c>
      <c r="G18" s="13" t="s">
        <v>87</v>
      </c>
      <c r="H18" s="123" t="s">
        <v>118</v>
      </c>
      <c r="I18" s="13" t="s">
        <v>137</v>
      </c>
      <c r="N18" t="str">
        <v>INGINERIE ȘI MANAGEMENT ÎN AGRICULTURĂ ȘI DEZVOLTARE RURALĂ</v>
      </c>
    </row>
    <row r="19" spans="4:14" ht="13.8" x14ac:dyDescent="0.3">
      <c r="D19" s="5"/>
      <c r="F19" s="13" t="s">
        <v>86</v>
      </c>
      <c r="G19" s="13" t="s">
        <v>87</v>
      </c>
      <c r="H19" s="123" t="s">
        <v>118</v>
      </c>
      <c r="I19" s="13" t="s">
        <v>138</v>
      </c>
      <c r="N19" t="str">
        <v>ȘTIINȚE INGINEREȘTI APLICATE</v>
      </c>
    </row>
    <row r="20" spans="4:14" ht="13.8" x14ac:dyDescent="0.3">
      <c r="F20" s="13" t="s">
        <v>86</v>
      </c>
      <c r="G20" s="13" t="s">
        <v>87</v>
      </c>
      <c r="H20" s="123" t="s">
        <v>118</v>
      </c>
      <c r="I20" s="13" t="s">
        <v>139</v>
      </c>
      <c r="N20" t="str">
        <v>ȘTIINȚE INGINEREȘTI</v>
      </c>
    </row>
    <row r="21" spans="4:14" ht="13.8" x14ac:dyDescent="0.3">
      <c r="F21" s="13" t="s">
        <v>86</v>
      </c>
      <c r="G21" s="13" t="s">
        <v>87</v>
      </c>
      <c r="H21" s="123" t="s">
        <v>125</v>
      </c>
      <c r="I21" s="13" t="s">
        <v>140</v>
      </c>
      <c r="N21" t="str">
        <v>INFORMATICĂ</v>
      </c>
    </row>
    <row r="22" spans="4:14" ht="13.8" x14ac:dyDescent="0.3">
      <c r="F22" s="13" t="s">
        <v>86</v>
      </c>
      <c r="G22" s="13" t="s">
        <v>87</v>
      </c>
      <c r="H22" s="124" t="s">
        <v>121</v>
      </c>
      <c r="I22" s="13" t="s">
        <v>141</v>
      </c>
    </row>
    <row r="23" spans="4:14" ht="13.8" x14ac:dyDescent="0.3">
      <c r="F23" s="13" t="s">
        <v>86</v>
      </c>
      <c r="G23" s="13" t="s">
        <v>87</v>
      </c>
      <c r="H23" s="124" t="s">
        <v>116</v>
      </c>
      <c r="I23" s="13" t="s">
        <v>142</v>
      </c>
    </row>
    <row r="24" spans="4:14" ht="13.8" x14ac:dyDescent="0.3">
      <c r="F24" s="13" t="s">
        <v>86</v>
      </c>
      <c r="G24" s="13" t="s">
        <v>87</v>
      </c>
      <c r="H24" s="124" t="s">
        <v>113</v>
      </c>
      <c r="I24" s="124" t="s">
        <v>113</v>
      </c>
      <c r="N24" s="2" t="s">
        <v>174</v>
      </c>
    </row>
    <row r="25" spans="4:14" ht="13.8" x14ac:dyDescent="0.3">
      <c r="F25" s="13" t="s">
        <v>86</v>
      </c>
      <c r="G25" s="13" t="s">
        <v>87</v>
      </c>
      <c r="H25" s="123" t="s">
        <v>115</v>
      </c>
      <c r="I25" s="13" t="s">
        <v>143</v>
      </c>
      <c r="M25" s="6" t="s">
        <v>21</v>
      </c>
      <c r="N25" s="1" t="s">
        <v>36</v>
      </c>
    </row>
    <row r="26" spans="4:14" ht="13.8" x14ac:dyDescent="0.3">
      <c r="F26" s="13" t="s">
        <v>86</v>
      </c>
      <c r="G26" s="13" t="s">
        <v>87</v>
      </c>
      <c r="H26" s="13" t="s">
        <v>144</v>
      </c>
      <c r="I26" s="13" t="s">
        <v>145</v>
      </c>
      <c r="M26" s="6" t="s">
        <v>23</v>
      </c>
      <c r="N26" s="1" t="s">
        <v>167</v>
      </c>
    </row>
    <row r="27" spans="4:14" ht="13.8" x14ac:dyDescent="0.3">
      <c r="F27" s="13" t="s">
        <v>86</v>
      </c>
      <c r="G27" s="123" t="s">
        <v>135</v>
      </c>
      <c r="H27" s="123" t="s">
        <v>118</v>
      </c>
      <c r="I27" s="13" t="s">
        <v>146</v>
      </c>
      <c r="M27" s="6" t="s">
        <v>22</v>
      </c>
      <c r="N27" s="1" t="s">
        <v>37</v>
      </c>
    </row>
    <row r="28" spans="4:14" ht="13.8" x14ac:dyDescent="0.3">
      <c r="F28" s="13" t="s">
        <v>86</v>
      </c>
      <c r="G28" s="123" t="s">
        <v>135</v>
      </c>
      <c r="H28" s="123" t="s">
        <v>118</v>
      </c>
      <c r="I28" s="13" t="s">
        <v>147</v>
      </c>
    </row>
    <row r="29" spans="4:14" ht="13.8" x14ac:dyDescent="0.3">
      <c r="F29" s="13" t="s">
        <v>86</v>
      </c>
      <c r="G29" s="123" t="s">
        <v>135</v>
      </c>
      <c r="H29" s="123" t="s">
        <v>118</v>
      </c>
      <c r="I29" s="13" t="s">
        <v>194</v>
      </c>
    </row>
    <row r="30" spans="4:14" ht="13.8" x14ac:dyDescent="0.3">
      <c r="F30" s="13" t="s">
        <v>86</v>
      </c>
      <c r="G30" s="123" t="s">
        <v>135</v>
      </c>
      <c r="H30" s="123" t="s">
        <v>111</v>
      </c>
      <c r="I30" s="13" t="s">
        <v>148</v>
      </c>
    </row>
    <row r="31" spans="4:14" ht="13.8" x14ac:dyDescent="0.3">
      <c r="F31" s="13" t="s">
        <v>86</v>
      </c>
      <c r="G31" s="123" t="s">
        <v>135</v>
      </c>
      <c r="H31" s="124" t="s">
        <v>121</v>
      </c>
      <c r="I31" s="13" t="s">
        <v>149</v>
      </c>
      <c r="N31" s="2" t="s">
        <v>175</v>
      </c>
    </row>
    <row r="32" spans="4:14" ht="13.8" x14ac:dyDescent="0.3">
      <c r="F32" s="13" t="s">
        <v>86</v>
      </c>
      <c r="G32" s="123" t="s">
        <v>135</v>
      </c>
      <c r="H32" s="124" t="s">
        <v>116</v>
      </c>
      <c r="I32" s="13" t="s">
        <v>150</v>
      </c>
      <c r="M32" s="6" t="s">
        <v>168</v>
      </c>
      <c r="N32" s="1" t="s">
        <v>169</v>
      </c>
    </row>
    <row r="33" spans="6:15" ht="13.8" x14ac:dyDescent="0.3">
      <c r="F33" s="13" t="s">
        <v>86</v>
      </c>
      <c r="G33" s="123" t="s">
        <v>135</v>
      </c>
      <c r="H33" s="124" t="s">
        <v>113</v>
      </c>
      <c r="I33" s="124" t="s">
        <v>151</v>
      </c>
      <c r="M33" s="6" t="s">
        <v>170</v>
      </c>
      <c r="N33" s="1" t="s">
        <v>173</v>
      </c>
    </row>
    <row r="34" spans="6:15" ht="13.8" x14ac:dyDescent="0.3">
      <c r="F34" s="13" t="s">
        <v>110</v>
      </c>
      <c r="G34" s="123" t="s">
        <v>135</v>
      </c>
      <c r="H34" s="123" t="s">
        <v>118</v>
      </c>
      <c r="I34" s="13" t="s">
        <v>152</v>
      </c>
      <c r="M34" s="6" t="s">
        <v>171</v>
      </c>
      <c r="N34" s="1" t="s">
        <v>172</v>
      </c>
    </row>
    <row r="35" spans="6:15" ht="13.8" x14ac:dyDescent="0.3">
      <c r="F35" s="13" t="s">
        <v>86</v>
      </c>
      <c r="G35" s="123" t="s">
        <v>135</v>
      </c>
      <c r="H35" s="123" t="s">
        <v>115</v>
      </c>
      <c r="I35" s="13" t="s">
        <v>153</v>
      </c>
    </row>
    <row r="36" spans="6:15" ht="13.8" x14ac:dyDescent="0.3">
      <c r="F36" s="13" t="s">
        <v>86</v>
      </c>
      <c r="G36" s="123" t="s">
        <v>135</v>
      </c>
      <c r="H36" s="13" t="s">
        <v>129</v>
      </c>
      <c r="I36" s="13" t="s">
        <v>195</v>
      </c>
      <c r="N36" s="2" t="s">
        <v>177</v>
      </c>
    </row>
    <row r="37" spans="6:15" ht="13.8" x14ac:dyDescent="0.3">
      <c r="F37" s="13" t="s">
        <v>86</v>
      </c>
      <c r="G37" s="123" t="s">
        <v>135</v>
      </c>
      <c r="H37" s="13" t="s">
        <v>127</v>
      </c>
      <c r="I37" s="13" t="s">
        <v>196</v>
      </c>
      <c r="M37" s="6" t="s">
        <v>178</v>
      </c>
      <c r="N37" s="4" t="s">
        <v>180</v>
      </c>
    </row>
    <row r="38" spans="6:15" ht="13.8" x14ac:dyDescent="0.3">
      <c r="F38" s="13" t="s">
        <v>86</v>
      </c>
      <c r="G38" s="13" t="s">
        <v>87</v>
      </c>
      <c r="H38" s="13" t="s">
        <v>111</v>
      </c>
      <c r="I38" s="13" t="s">
        <v>197</v>
      </c>
      <c r="M38" s="6" t="s">
        <v>232</v>
      </c>
      <c r="N38" s="4" t="s">
        <v>233</v>
      </c>
    </row>
    <row r="39" spans="6:15" ht="13.8" x14ac:dyDescent="0.3">
      <c r="F39" s="13" t="s">
        <v>86</v>
      </c>
      <c r="G39" s="13" t="s">
        <v>87</v>
      </c>
      <c r="H39" s="13" t="s">
        <v>125</v>
      </c>
      <c r="I39" s="13" t="s">
        <v>198</v>
      </c>
      <c r="M39" s="6" t="s">
        <v>4</v>
      </c>
      <c r="N39" s="4" t="s">
        <v>181</v>
      </c>
    </row>
    <row r="40" spans="6:15" ht="13.8" x14ac:dyDescent="0.3">
      <c r="F40" s="13" t="s">
        <v>86</v>
      </c>
      <c r="G40" s="13" t="s">
        <v>87</v>
      </c>
      <c r="H40" s="13" t="s">
        <v>199</v>
      </c>
      <c r="I40" s="13" t="s">
        <v>200</v>
      </c>
      <c r="M40" s="6" t="s">
        <v>179</v>
      </c>
      <c r="N40" s="4" t="s">
        <v>182</v>
      </c>
    </row>
    <row r="41" spans="6:15" ht="13.8" x14ac:dyDescent="0.3">
      <c r="F41" s="13" t="s">
        <v>86</v>
      </c>
      <c r="G41" s="13" t="s">
        <v>87</v>
      </c>
      <c r="H41" s="13" t="s">
        <v>199</v>
      </c>
      <c r="I41" s="13" t="s">
        <v>201</v>
      </c>
    </row>
    <row r="42" spans="6:15" ht="13.8" x14ac:dyDescent="0.3">
      <c r="F42" s="13" t="s">
        <v>110</v>
      </c>
      <c r="G42" s="123" t="s">
        <v>135</v>
      </c>
      <c r="H42" s="123" t="s">
        <v>111</v>
      </c>
      <c r="I42" s="13" t="s">
        <v>202</v>
      </c>
    </row>
    <row r="43" spans="6:15" ht="13.8" x14ac:dyDescent="0.3">
      <c r="F43" s="13" t="s">
        <v>110</v>
      </c>
      <c r="G43" s="123" t="s">
        <v>135</v>
      </c>
      <c r="H43" s="124" t="s">
        <v>127</v>
      </c>
      <c r="I43" s="13" t="s">
        <v>203</v>
      </c>
    </row>
    <row r="44" spans="6:15" ht="13.8" x14ac:dyDescent="0.3">
      <c r="F44" s="13" t="s">
        <v>110</v>
      </c>
      <c r="G44" s="123" t="s">
        <v>135</v>
      </c>
      <c r="H44" s="125" t="s">
        <v>125</v>
      </c>
      <c r="I44" s="13" t="s">
        <v>204</v>
      </c>
      <c r="J44" s="4"/>
    </row>
    <row r="45" spans="6:15" ht="13.8" x14ac:dyDescent="0.3">
      <c r="F45" s="13" t="s">
        <v>110</v>
      </c>
      <c r="G45" s="123" t="s">
        <v>135</v>
      </c>
      <c r="H45" s="126" t="s">
        <v>121</v>
      </c>
      <c r="I45" s="13" t="s">
        <v>205</v>
      </c>
      <c r="J45" s="4"/>
      <c r="N45" s="4" t="s">
        <v>154</v>
      </c>
      <c r="O45" s="4" t="s">
        <v>124</v>
      </c>
    </row>
    <row r="46" spans="6:15" ht="13.8" x14ac:dyDescent="0.3">
      <c r="F46" s="13" t="s">
        <v>110</v>
      </c>
      <c r="G46" s="123" t="s">
        <v>135</v>
      </c>
      <c r="H46" s="124" t="s">
        <v>113</v>
      </c>
      <c r="I46" s="13" t="s">
        <v>206</v>
      </c>
      <c r="N46" s="4" t="s">
        <v>155</v>
      </c>
      <c r="O46" t="s">
        <v>156</v>
      </c>
    </row>
    <row r="47" spans="6:15" ht="13.8" x14ac:dyDescent="0.3">
      <c r="F47" s="13" t="s">
        <v>227</v>
      </c>
      <c r="G47" s="125"/>
      <c r="H47" s="3" t="s">
        <v>228</v>
      </c>
      <c r="I47" s="13" t="s">
        <v>229</v>
      </c>
      <c r="N47" t="s">
        <v>92</v>
      </c>
    </row>
    <row r="48" spans="6:15" ht="13.8" x14ac:dyDescent="0.3">
      <c r="F48" s="13" t="s">
        <v>227</v>
      </c>
      <c r="G48" s="123"/>
      <c r="H48" s="3" t="s">
        <v>230</v>
      </c>
      <c r="I48" s="13" t="s">
        <v>230</v>
      </c>
    </row>
    <row r="49" spans="6:9" ht="13.8" x14ac:dyDescent="0.3">
      <c r="F49" s="13" t="s">
        <v>227</v>
      </c>
      <c r="G49" s="123"/>
      <c r="H49" s="3" t="s">
        <v>111</v>
      </c>
      <c r="I49" s="13" t="s">
        <v>134</v>
      </c>
    </row>
    <row r="50" spans="6:9" ht="13.8" x14ac:dyDescent="0.3">
      <c r="F50" s="13" t="s">
        <v>227</v>
      </c>
      <c r="G50" s="125"/>
      <c r="H50" s="13" t="s">
        <v>125</v>
      </c>
      <c r="I50" s="13" t="s">
        <v>140</v>
      </c>
    </row>
    <row r="51" spans="6:9" ht="13.8" x14ac:dyDescent="0.3">
      <c r="F51" s="13" t="s">
        <v>227</v>
      </c>
      <c r="G51" s="125"/>
      <c r="H51" s="3" t="s">
        <v>115</v>
      </c>
      <c r="I51" s="13" t="s">
        <v>143</v>
      </c>
    </row>
    <row r="52" spans="6:9" ht="13.8" x14ac:dyDescent="0.3">
      <c r="F52" s="13" t="s">
        <v>227</v>
      </c>
      <c r="G52" s="125"/>
      <c r="H52" s="3" t="s">
        <v>127</v>
      </c>
      <c r="I52" s="13" t="s">
        <v>192</v>
      </c>
    </row>
    <row r="53" spans="6:9" ht="13.8" x14ac:dyDescent="0.3">
      <c r="F53" s="13" t="s">
        <v>227</v>
      </c>
      <c r="G53" s="125"/>
      <c r="H53" s="3" t="s">
        <v>118</v>
      </c>
      <c r="I53" s="13" t="s">
        <v>231</v>
      </c>
    </row>
    <row r="54" spans="6:9" ht="13.8" x14ac:dyDescent="0.3">
      <c r="F54" s="13" t="s">
        <v>227</v>
      </c>
      <c r="G54" s="123"/>
      <c r="H54" s="3" t="s">
        <v>113</v>
      </c>
      <c r="I54" s="13" t="s">
        <v>113</v>
      </c>
    </row>
    <row r="57" spans="6:9" x14ac:dyDescent="0.25">
      <c r="H57" s="4"/>
      <c r="I57" s="4"/>
    </row>
    <row r="58" spans="6:9" x14ac:dyDescent="0.25">
      <c r="H58" s="4"/>
      <c r="I58" s="4"/>
    </row>
    <row r="62" spans="6:9" x14ac:dyDescent="0.25">
      <c r="G62" s="4"/>
    </row>
  </sheetData>
  <dataConsolidate function="varp"/>
  <dataValidations disablePrompts="1" count="3">
    <dataValidation type="list" allowBlank="1" showInputMessage="1" showErrorMessage="1" sqref="O46" xr:uid="{67E1DEA2-0259-4E0B-8849-8F6FE640F311}">
      <formula1>_xlfn.ANCHORARRAY($O$9)</formula1>
    </dataValidation>
    <dataValidation type="list" allowBlank="1" showInputMessage="1" showErrorMessage="1" sqref="N47" xr:uid="{945C9035-26BE-4EE9-8C04-7650011442A4}">
      <formula1>$N$9:$N$18</formula1>
    </dataValidation>
    <dataValidation type="list" allowBlank="1" showInputMessage="1" showErrorMessage="1" sqref="F59" xr:uid="{595329F5-23C2-4617-BB6B-D2D166549389}">
      <formula1>$H$57:$H$58</formula1>
    </dataValidation>
  </dataValidations>
  <pageMargins left="0.70866141732283472" right="0.47244094488188981" top="0.39370078740157483" bottom="0.39370078740157483" header="0.15748031496062992" footer="0.19685039370078741"/>
  <pageSetup paperSize="9" scale="74" orientation="portrait" r:id="rId1"/>
  <headerFooter alignWithMargins="0">
    <oddFooter>&amp;LF 83.07/Ed.07_F01</oddFooter>
  </headerFooter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Pagina1</vt:lpstr>
      <vt:lpstr>Statistica</vt:lpstr>
      <vt:lpstr>AN I</vt:lpstr>
      <vt:lpstr>AN II</vt:lpstr>
      <vt:lpstr>AN III</vt:lpstr>
      <vt:lpstr>AN IV</vt:lpstr>
      <vt:lpstr>Licenta</vt:lpstr>
      <vt:lpstr>Competențe</vt:lpstr>
      <vt:lpstr>Nomenclatoare</vt:lpstr>
      <vt:lpstr>ciclul_de_studii</vt:lpstr>
      <vt:lpstr>Coordonator</vt:lpstr>
      <vt:lpstr>Decan</vt:lpstr>
      <vt:lpstr>Departament</vt:lpstr>
      <vt:lpstr>Director</vt:lpstr>
      <vt:lpstr>Domeniul</vt:lpstr>
      <vt:lpstr>Facultatea</vt:lpstr>
      <vt:lpstr>FACULTATEA_DE_INGINERIE</vt:lpstr>
      <vt:lpstr>Forma</vt:lpstr>
      <vt:lpstr>numerector</vt:lpstr>
      <vt:lpstr>'AN I'!Print_Area</vt:lpstr>
      <vt:lpstr>'AN II'!Print_Area</vt:lpstr>
      <vt:lpstr>'AN III'!Print_Area</vt:lpstr>
      <vt:lpstr>'AN IV'!Print_Area</vt:lpstr>
      <vt:lpstr>Competențe!Print_Area</vt:lpstr>
      <vt:lpstr>Licenta!Print_Area</vt:lpstr>
      <vt:lpstr>Pagina1!Print_Area</vt:lpstr>
      <vt:lpstr>Statistica!Print_Area</vt:lpstr>
      <vt:lpstr>Programul_de_studii</vt:lpstr>
    </vt:vector>
  </TitlesOfParts>
  <Company>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Conf. dr. ing. Chirita Bogdan Alexandru</cp:lastModifiedBy>
  <cp:lastPrinted>2025-09-11T10:15:28Z</cp:lastPrinted>
  <dcterms:created xsi:type="dcterms:W3CDTF">2006-02-02T15:07:42Z</dcterms:created>
  <dcterms:modified xsi:type="dcterms:W3CDTF">2025-09-11T10:15:32Z</dcterms:modified>
</cp:coreProperties>
</file>